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RVANSRARQ01\nep$\Relatórios\Relatórios mensais\2024\07 - Julho\"/>
    </mc:Choice>
  </mc:AlternateContent>
  <xr:revisionPtr revIDLastSave="0" documentId="13_ncr:1_{21B7C70D-EEEE-46A8-B109-314490E35C08}" xr6:coauthVersionLast="47" xr6:coauthVersionMax="47" xr10:uidLastSave="{00000000-0000-0000-0000-000000000000}"/>
  <bookViews>
    <workbookView xWindow="22932" yWindow="-108" windowWidth="30936" windowHeight="16896" tabRatio="893" xr2:uid="{A800B4F3-1728-4C29-8222-9D21F6ED86F1}"/>
  </bookViews>
  <sheets>
    <sheet name=" Índice" sheetId="30" r:id="rId1"/>
    <sheet name="Siglas" sheetId="3" r:id="rId2"/>
    <sheet name="1" sheetId="1" r:id="rId3"/>
    <sheet name="2" sheetId="4" r:id="rId4"/>
    <sheet name="3" sheetId="5" r:id="rId5"/>
    <sheet name="4 e 5" sheetId="6" r:id="rId6"/>
    <sheet name="6" sheetId="7" r:id="rId7"/>
    <sheet name="7" sheetId="8" r:id="rId8"/>
    <sheet name="8" sheetId="9" r:id="rId9"/>
    <sheet name="9 e 10" sheetId="10" r:id="rId10"/>
    <sheet name="11 e 12" sheetId="11" r:id="rId11"/>
    <sheet name="13 e 14" sheetId="12" r:id="rId12"/>
    <sheet name="15" sheetId="13" r:id="rId13"/>
    <sheet name="16 e 17" sheetId="14" r:id="rId14"/>
    <sheet name="18" sheetId="15" r:id="rId15"/>
    <sheet name="19 e 20" sheetId="16" r:id="rId16"/>
    <sheet name="21" sheetId="36" r:id="rId17"/>
    <sheet name="22" sheetId="17" r:id="rId18"/>
    <sheet name="23" sheetId="18" r:id="rId19"/>
    <sheet name="24" sheetId="19" r:id="rId20"/>
    <sheet name="25" sheetId="20" r:id="rId21"/>
    <sheet name="26" sheetId="21" r:id="rId22"/>
    <sheet name="27" sheetId="22" r:id="rId23"/>
    <sheet name="28" sheetId="23" r:id="rId24"/>
    <sheet name="29" sheetId="24" r:id="rId25"/>
  </sheets>
  <externalReferences>
    <externalReference r:id="rId26"/>
  </externalReferences>
  <definedNames>
    <definedName name="\a">#N/A</definedName>
    <definedName name="_" localSheetId="0">#REF!</definedName>
    <definedName name="_" localSheetId="16">#REF!</definedName>
    <definedName name="_" localSheetId="1">#REF!</definedName>
    <definedName name="_">#REF!</definedName>
    <definedName name="_t1">#REF!</definedName>
    <definedName name="A" localSheetId="16">#REF!</definedName>
    <definedName name="A" localSheetId="1">#REF!</definedName>
    <definedName name="A">#REF!</definedName>
    <definedName name="aa" localSheetId="16">#REF!</definedName>
    <definedName name="aa" localSheetId="1">#REF!</definedName>
    <definedName name="aa">#REF!</definedName>
    <definedName name="Anuário99CNH" localSheetId="16">#REF!</definedName>
    <definedName name="Anuário99CNH" localSheetId="1">#REF!</definedName>
    <definedName name="Anuário99CNH">#REF!</definedName>
    <definedName name="ASAS" localSheetId="16">#REF!</definedName>
    <definedName name="ASAS" localSheetId="1">#REF!</definedName>
    <definedName name="ASAS">#REF!</definedName>
    <definedName name="b" localSheetId="16">#REF!</definedName>
    <definedName name="b" localSheetId="1">#REF!</definedName>
    <definedName name="b">#REF!</definedName>
    <definedName name="bb" localSheetId="16">#REF!</definedName>
    <definedName name="bb" localSheetId="1">#REF!</definedName>
    <definedName name="bb">#REF!</definedName>
    <definedName name="Cabe_1" localSheetId="16">#REF!</definedName>
    <definedName name="Cabe_1" localSheetId="1">#REF!</definedName>
    <definedName name="Cabe_1">#REF!</definedName>
    <definedName name="Cabe_2" localSheetId="16">#REF!</definedName>
    <definedName name="Cabe_2" localSheetId="1">#REF!</definedName>
    <definedName name="Cabe_2">#REF!</definedName>
    <definedName name="Cabe_3" localSheetId="16">#REF!</definedName>
    <definedName name="Cabe_3" localSheetId="1">#REF!</definedName>
    <definedName name="Cabe_3">#REF!</definedName>
    <definedName name="Cabe_4" localSheetId="16">#REF!</definedName>
    <definedName name="Cabe_4" localSheetId="1">#REF!</definedName>
    <definedName name="Cabe_4">#REF!</definedName>
    <definedName name="Cabe_5" localSheetId="16">#REF!</definedName>
    <definedName name="Cabe_5">#REF!</definedName>
    <definedName name="Cabe_6" localSheetId="16">#REF!</definedName>
    <definedName name="Cabe_6">#REF!</definedName>
    <definedName name="Cabe_7" localSheetId="16">#REF!</definedName>
    <definedName name="Cabe_7">#REF!</definedName>
    <definedName name="Cabe_8" localSheetId="16">#REF!</definedName>
    <definedName name="Cabe_8">#REF!</definedName>
    <definedName name="cc" localSheetId="16">#REF!</definedName>
    <definedName name="cc" localSheetId="1">#REF!</definedName>
    <definedName name="cc">#REF!</definedName>
    <definedName name="cen_1" localSheetId="16">#REF!</definedName>
    <definedName name="cen_1" localSheetId="1">#REF!</definedName>
    <definedName name="cen_1">#REF!</definedName>
    <definedName name="cen_2" localSheetId="16">#REF!</definedName>
    <definedName name="cen_2" localSheetId="1">#REF!</definedName>
    <definedName name="cen_2">#REF!</definedName>
    <definedName name="cen_3" localSheetId="16">#REF!</definedName>
    <definedName name="cen_3" localSheetId="1">#REF!</definedName>
    <definedName name="cen_3">#REF!</definedName>
    <definedName name="cen_t" localSheetId="16">#REF!</definedName>
    <definedName name="cen_t" localSheetId="1">#REF!</definedName>
    <definedName name="cen_t">#REF!</definedName>
    <definedName name="dd" localSheetId="16">#REF!</definedName>
    <definedName name="dd" localSheetId="1">#REF!</definedName>
    <definedName name="dd">#REF!</definedName>
    <definedName name="ddd">#REF!</definedName>
    <definedName name="ddddd" localSheetId="16">#REF!</definedName>
    <definedName name="ddddd" localSheetId="1">#REF!</definedName>
    <definedName name="ddddd">#REF!</definedName>
    <definedName name="dddkkk">#REF!</definedName>
    <definedName name="dir_1" localSheetId="16">#REF!</definedName>
    <definedName name="dir_1" localSheetId="1">#REF!</definedName>
    <definedName name="dir_1">#REF!</definedName>
    <definedName name="dir_2" localSheetId="16">#REF!</definedName>
    <definedName name="dir_2" localSheetId="1">#REF!</definedName>
    <definedName name="dir_2">#REF!</definedName>
    <definedName name="dir_3" localSheetId="16">#REF!</definedName>
    <definedName name="dir_3" localSheetId="1">#REF!</definedName>
    <definedName name="dir_3">#REF!</definedName>
    <definedName name="dir_t" localSheetId="16">#REF!</definedName>
    <definedName name="dir_t" localSheetId="1">#REF!</definedName>
    <definedName name="dir_t">#REF!</definedName>
    <definedName name="DISTRITOS" localSheetId="16">#REF!</definedName>
    <definedName name="DISTRITOS" localSheetId="1">#REF!</definedName>
    <definedName name="DISTRITOS">#REF!</definedName>
    <definedName name="distritos1" localSheetId="16">#REF!</definedName>
    <definedName name="distritos1" localSheetId="1">#REF!</definedName>
    <definedName name="distritos1">#REF!</definedName>
    <definedName name="Distritos2" localSheetId="16">#REF!</definedName>
    <definedName name="Distritos2" localSheetId="1">#REF!</definedName>
    <definedName name="Distritos2">#REF!</definedName>
    <definedName name="DS" localSheetId="16">#REF!</definedName>
    <definedName name="DS" localSheetId="1">#REF!</definedName>
    <definedName name="DS">#REF!</definedName>
    <definedName name="ee" localSheetId="16">#REF!</definedName>
    <definedName name="ee" localSheetId="1">#REF!</definedName>
    <definedName name="ee">#REF!</definedName>
    <definedName name="esq_1" localSheetId="16">#REF!</definedName>
    <definedName name="esq_1" localSheetId="1">#REF!</definedName>
    <definedName name="esq_1">#REF!</definedName>
    <definedName name="esq_2" localSheetId="16">#REF!</definedName>
    <definedName name="esq_2" localSheetId="1">#REF!</definedName>
    <definedName name="esq_2">#REF!</definedName>
    <definedName name="esq_3" localSheetId="16">#REF!</definedName>
    <definedName name="esq_3" localSheetId="1">#REF!</definedName>
    <definedName name="esq_3">#REF!</definedName>
    <definedName name="esq_t" localSheetId="16">#REF!</definedName>
    <definedName name="esq_t" localSheetId="1">#REF!</definedName>
    <definedName name="esq_t">#REF!</definedName>
    <definedName name="EWTRFER" localSheetId="16">#REF!</definedName>
    <definedName name="EWTRFER" localSheetId="1">#REF!</definedName>
    <definedName name="EWTRFER">#REF!</definedName>
    <definedName name="ff" localSheetId="16">#REF!</definedName>
    <definedName name="ff" localSheetId="1">#REF!</definedName>
    <definedName name="ff">#REF!</definedName>
    <definedName name="fff">#REF!</definedName>
    <definedName name="ffffff">#REF!</definedName>
    <definedName name="GFFG">'[1]Tx média'!$A$3</definedName>
    <definedName name="gg" localSheetId="16">#REF!</definedName>
    <definedName name="gg" localSheetId="1">#REF!</definedName>
    <definedName name="gg">#REF!</definedName>
    <definedName name="GGGG">#REF!</definedName>
    <definedName name="indic_ITRM" localSheetId="16">#REF!</definedName>
    <definedName name="indic_ITRM" localSheetId="1">#REF!</definedName>
    <definedName name="indic_ITRM">#REF!</definedName>
    <definedName name="Indic_TransRodoviario" localSheetId="16">#REF!</definedName>
    <definedName name="Indic_TransRodoviario" localSheetId="1">#REF!</definedName>
    <definedName name="Indic_TransRodoviario">#REF!</definedName>
    <definedName name="Indic_VáriosPerfGéneroSaúde" localSheetId="16">#REF!</definedName>
    <definedName name="Indic_VáriosPerfGéneroSaúde" localSheetId="1">#REF!</definedName>
    <definedName name="Indic_VáriosPerfGéneroSaúde">#REF!</definedName>
    <definedName name="IR_PARA" localSheetId="16">#REF!</definedName>
    <definedName name="IR_PARA" localSheetId="1">#REF!</definedName>
    <definedName name="IR_PARA">#REF!</definedName>
    <definedName name="Ir_para2" localSheetId="16">#REF!</definedName>
    <definedName name="Ir_para2" localSheetId="1">#REF!</definedName>
    <definedName name="Ir_para2">#REF!</definedName>
    <definedName name="jjj">#REF!</definedName>
    <definedName name="k" localSheetId="16">#REF!</definedName>
    <definedName name="k" localSheetId="1">#REF!</definedName>
    <definedName name="k">#REF!</definedName>
    <definedName name="mmmm" localSheetId="16">#REF!</definedName>
    <definedName name="mmmm" localSheetId="1">#REF!</definedName>
    <definedName name="mmmm">#REF!</definedName>
    <definedName name="nnn" localSheetId="16">#REF!</definedName>
    <definedName name="nnn" localSheetId="1">#REF!</definedName>
    <definedName name="nnn">#REF!</definedName>
    <definedName name="NUTS98" localSheetId="16">#REF!</definedName>
    <definedName name="NUTS98" localSheetId="1">#REF!</definedName>
    <definedName name="NUTS98">#REF!</definedName>
    <definedName name="Pag_1" localSheetId="16">#REF!</definedName>
    <definedName name="Pag_1" localSheetId="1">#REF!</definedName>
    <definedName name="Pag_1">#REF!</definedName>
    <definedName name="Print_Area_MI" localSheetId="16">#REF!</definedName>
    <definedName name="Print_Area_MI" localSheetId="1">#REF!</definedName>
    <definedName name="Print_Area_MI">#REF!</definedName>
    <definedName name="Print_area_MI1" localSheetId="16">#REF!</definedName>
    <definedName name="Print_area_MI1" localSheetId="1">#REF!</definedName>
    <definedName name="Print_area_MI1">#REF!</definedName>
    <definedName name="QP_QC_1999" localSheetId="16">#REF!</definedName>
    <definedName name="QP_QC_1999" localSheetId="1">#REF!</definedName>
    <definedName name="QP_QC_1999">#REF!</definedName>
    <definedName name="QQ" localSheetId="16">#REF!</definedName>
    <definedName name="QQ" localSheetId="1">#REF!</definedName>
    <definedName name="QQ">#REF!</definedName>
    <definedName name="QQQ" localSheetId="16">#REF!</definedName>
    <definedName name="QQQ" localSheetId="1">#REF!</definedName>
    <definedName name="QQQ">#REF!</definedName>
    <definedName name="Quadro_a1" localSheetId="16">#REF!</definedName>
    <definedName name="Quadro_a1" localSheetId="1">#REF!</definedName>
    <definedName name="Quadro_a1">#REF!</definedName>
    <definedName name="Quadro_a2" localSheetId="16">#REF!</definedName>
    <definedName name="Quadro_a2" localSheetId="1">#REF!</definedName>
    <definedName name="Quadro_a2">#REF!</definedName>
    <definedName name="Quadro_b1" localSheetId="16">#REF!</definedName>
    <definedName name="Quadro_b1">#REF!</definedName>
    <definedName name="Quadro_b2" localSheetId="16">#REF!</definedName>
    <definedName name="Quadro_b2">#REF!</definedName>
    <definedName name="Quadro_III.17___Parque_de_veículos_rodoviários_motorizados_presumivelmente_em_circulação__segundo_o_tipo_de_veículo" localSheetId="16">#REF!</definedName>
    <definedName name="Quadro_III.17___Parque_de_veículos_rodoviários_motorizados_presumivelmente_em_circulação__segundo_o_tipo_de_veículo" localSheetId="1">#REF!</definedName>
    <definedName name="Quadro_III.17___Parque_de_veículos_rodoviários_motorizados_presumivelmente_em_circulação__segundo_o_tipo_de_veículo">#REF!</definedName>
    <definedName name="Query1" localSheetId="16">#REF!</definedName>
    <definedName name="Query1" localSheetId="1">#REF!</definedName>
    <definedName name="Query1">#REF!</definedName>
    <definedName name="Query2" localSheetId="16">#REF!</definedName>
    <definedName name="Query2" localSheetId="1">#REF!</definedName>
    <definedName name="Query2">#REF!</definedName>
    <definedName name="query3" localSheetId="16">#REF!</definedName>
    <definedName name="query3" localSheetId="1">#REF!</definedName>
    <definedName name="query3">#REF!</definedName>
    <definedName name="rr" localSheetId="16">#REF!</definedName>
    <definedName name="rr" localSheetId="1">#REF!</definedName>
    <definedName name="rr">#REF!</definedName>
    <definedName name="SPSS" localSheetId="16">#REF!</definedName>
    <definedName name="SPSS" localSheetId="1">#REF!</definedName>
    <definedName name="SPSS">#REF!</definedName>
    <definedName name="Tit_1" localSheetId="16">#REF!</definedName>
    <definedName name="Tit_1" localSheetId="1">#REF!</definedName>
    <definedName name="Tit_1">#REF!</definedName>
    <definedName name="Tit_2" localSheetId="16">#REF!</definedName>
    <definedName name="Tit_2" localSheetId="1">#REF!</definedName>
    <definedName name="Tit_2">#REF!</definedName>
    <definedName name="Tit_3" localSheetId="16">#REF!</definedName>
    <definedName name="Tit_3" localSheetId="1">#REF!</definedName>
    <definedName name="Tit_3">#REF!</definedName>
    <definedName name="Tit_4" localSheetId="16">#REF!</definedName>
    <definedName name="Tit_4" localSheetId="1">#REF!</definedName>
    <definedName name="Tit_4">#REF!</definedName>
    <definedName name="Tit_5" localSheetId="16">#REF!</definedName>
    <definedName name="Tit_5" localSheetId="1">#REF!</definedName>
    <definedName name="Tit_5">#REF!</definedName>
    <definedName name="Titulo" localSheetId="16">#REF!</definedName>
    <definedName name="Titulo" localSheetId="1">#REF!</definedName>
    <definedName name="Titulo">#REF!</definedName>
    <definedName name="Todo" localSheetId="16">#REF!</definedName>
    <definedName name="Todo" localSheetId="1">#REF!</definedName>
    <definedName name="Todo">#REF!</definedName>
    <definedName name="Total_Receita_por_concelho" localSheetId="16">#REF!</definedName>
    <definedName name="Total_Receita_por_concelho" localSheetId="1">#REF!</definedName>
    <definedName name="Total_Receita_por_concelho">#REF!</definedName>
    <definedName name="tt" localSheetId="16">#REF!</definedName>
    <definedName name="tt" localSheetId="1">#REF!</definedName>
    <definedName name="tt">#REF!</definedName>
    <definedName name="Tudo" localSheetId="16">#REF!</definedName>
    <definedName name="Tudo" localSheetId="1">#REF!</definedName>
    <definedName name="Tudo">#REF!</definedName>
    <definedName name="vsdv" localSheetId="16">#REF!</definedName>
    <definedName name="vsdv" localSheetId="1">#REF!</definedName>
    <definedName name="vsdv">#REF!</definedName>
    <definedName name="wefqwer" localSheetId="16">#REF!</definedName>
    <definedName name="wefqwer" localSheetId="1">#REF!</definedName>
    <definedName name="wefqwer">#REF!</definedName>
    <definedName name="wqdswe" localSheetId="16">#REF!</definedName>
    <definedName name="wqdswe" localSheetId="1">#REF!</definedName>
    <definedName name="wqdswe">#REF!</definedName>
    <definedName name="ww" localSheetId="16">#REF!</definedName>
    <definedName name="ww" localSheetId="1">#REF!</definedName>
    <definedName name="ww">#REF!</definedName>
    <definedName name="xx" localSheetId="16">#REF!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8" l="1"/>
  <c r="C10" i="18"/>
  <c r="E10" i="17"/>
  <c r="C10" i="17"/>
  <c r="D18" i="36" l="1"/>
  <c r="D17" i="36"/>
  <c r="D16" i="36" l="1"/>
  <c r="D15" i="36"/>
  <c r="B10" i="18"/>
  <c r="B10" i="17"/>
  <c r="D20" i="36"/>
  <c r="D21" i="36"/>
  <c r="L6" i="16"/>
  <c r="M6" i="16"/>
  <c r="L7" i="16"/>
  <c r="M7" i="16"/>
  <c r="L8" i="16"/>
  <c r="M8" i="16"/>
  <c r="L9" i="16"/>
  <c r="M9" i="16"/>
  <c r="L10" i="16"/>
  <c r="M10" i="16"/>
  <c r="L11" i="16"/>
  <c r="M11" i="16"/>
  <c r="L12" i="16"/>
  <c r="M12" i="16"/>
  <c r="L13" i="16"/>
  <c r="M13" i="16"/>
  <c r="K7" i="16"/>
  <c r="K8" i="16"/>
  <c r="K9" i="16"/>
  <c r="K10" i="16"/>
  <c r="K11" i="16"/>
  <c r="K12" i="16"/>
  <c r="K13" i="16"/>
  <c r="K6" i="16"/>
  <c r="N14" i="12"/>
  <c r="O6" i="12"/>
  <c r="P6" i="12"/>
  <c r="O7" i="12"/>
  <c r="P7" i="12"/>
  <c r="O8" i="12"/>
  <c r="P8" i="12"/>
  <c r="O9" i="12"/>
  <c r="P9" i="12"/>
  <c r="O10" i="12"/>
  <c r="P10" i="12"/>
  <c r="O11" i="12"/>
  <c r="P11" i="12"/>
  <c r="O12" i="12"/>
  <c r="P12" i="12"/>
  <c r="O13" i="12"/>
  <c r="P13" i="12"/>
  <c r="N7" i="12"/>
  <c r="N8" i="12"/>
  <c r="N9" i="12"/>
  <c r="N10" i="12"/>
  <c r="N11" i="12"/>
  <c r="N12" i="12"/>
  <c r="N13" i="12"/>
  <c r="N6" i="12"/>
  <c r="M11" i="9"/>
  <c r="D11" i="9"/>
  <c r="B14" i="9"/>
  <c r="C14" i="9"/>
  <c r="E14" i="9"/>
  <c r="F14" i="9"/>
  <c r="L21" i="6"/>
  <c r="L22" i="6"/>
  <c r="L23" i="6"/>
  <c r="L24" i="6"/>
  <c r="L25" i="6"/>
  <c r="L26" i="6"/>
  <c r="K21" i="6"/>
  <c r="K22" i="6"/>
  <c r="K23" i="6"/>
  <c r="K24" i="6"/>
  <c r="K25" i="6"/>
  <c r="K26" i="6"/>
  <c r="I21" i="6"/>
  <c r="I22" i="6"/>
  <c r="I23" i="6"/>
  <c r="I24" i="6"/>
  <c r="I25" i="6"/>
  <c r="I26" i="6"/>
  <c r="H21" i="6"/>
  <c r="H22" i="6"/>
  <c r="H23" i="6"/>
  <c r="H24" i="6"/>
  <c r="H25" i="6"/>
  <c r="H26" i="6"/>
  <c r="F26" i="6"/>
  <c r="F21" i="6"/>
  <c r="F22" i="6"/>
  <c r="F23" i="6"/>
  <c r="F24" i="6"/>
  <c r="F25" i="6"/>
  <c r="E21" i="6"/>
  <c r="E22" i="6"/>
  <c r="E23" i="6"/>
  <c r="E24" i="6"/>
  <c r="E25" i="6"/>
  <c r="E26" i="6"/>
  <c r="C21" i="6"/>
  <c r="C22" i="6"/>
  <c r="C23" i="6"/>
  <c r="C24" i="6"/>
  <c r="C25" i="6"/>
  <c r="C26" i="6"/>
  <c r="B21" i="6"/>
  <c r="B22" i="6"/>
  <c r="B23" i="6"/>
  <c r="B24" i="6"/>
  <c r="B25" i="6"/>
  <c r="B26" i="6"/>
  <c r="D6" i="7"/>
  <c r="G6" i="7"/>
  <c r="J6" i="7"/>
  <c r="M6" i="7"/>
  <c r="D7" i="7"/>
  <c r="G7" i="7"/>
  <c r="J7" i="7"/>
  <c r="M7" i="7"/>
  <c r="D8" i="7"/>
  <c r="G8" i="7"/>
  <c r="J8" i="7"/>
  <c r="M8" i="7"/>
  <c r="D9" i="7"/>
  <c r="G9" i="7"/>
  <c r="J9" i="7"/>
  <c r="M9" i="7"/>
  <c r="D10" i="7"/>
  <c r="G10" i="7"/>
  <c r="J10" i="7"/>
  <c r="M10" i="7"/>
  <c r="D11" i="7"/>
  <c r="G11" i="7"/>
  <c r="J11" i="7"/>
  <c r="M11" i="7"/>
  <c r="D12" i="7"/>
  <c r="G12" i="7"/>
  <c r="J12" i="7"/>
  <c r="M12" i="7"/>
  <c r="D6" i="8"/>
  <c r="G6" i="8"/>
  <c r="J6" i="8"/>
  <c r="M6" i="8"/>
  <c r="D7" i="8"/>
  <c r="G7" i="8"/>
  <c r="J7" i="8"/>
  <c r="M7" i="8"/>
  <c r="D8" i="8"/>
  <c r="G8" i="8"/>
  <c r="J8" i="8"/>
  <c r="M8" i="8"/>
  <c r="D9" i="8"/>
  <c r="G9" i="8"/>
  <c r="J9" i="8"/>
  <c r="M9" i="8"/>
  <c r="D10" i="8"/>
  <c r="G10" i="8"/>
  <c r="J10" i="8"/>
  <c r="M10" i="8"/>
  <c r="D11" i="8"/>
  <c r="G11" i="8"/>
  <c r="J11" i="8"/>
  <c r="M11" i="8"/>
  <c r="D12" i="8"/>
  <c r="G12" i="8"/>
  <c r="J12" i="8"/>
  <c r="M12" i="8"/>
  <c r="D13" i="8"/>
  <c r="G13" i="8"/>
  <c r="J13" i="8"/>
  <c r="M13" i="8"/>
  <c r="B35" i="30"/>
  <c r="D14" i="36"/>
  <c r="D13" i="36"/>
  <c r="D11" i="36"/>
  <c r="D10" i="36"/>
  <c r="D9" i="36"/>
  <c r="D8" i="36"/>
  <c r="D7" i="36"/>
  <c r="D6" i="36"/>
  <c r="D5" i="36"/>
  <c r="D19" i="36" l="1"/>
  <c r="D22" i="36" s="1"/>
  <c r="D12" i="36"/>
  <c r="E21" i="36" l="1"/>
  <c r="E20" i="36"/>
  <c r="E12" i="36"/>
  <c r="E11" i="36"/>
  <c r="E5" i="36"/>
  <c r="E18" i="36"/>
  <c r="E10" i="36"/>
  <c r="E6" i="36"/>
  <c r="E17" i="36"/>
  <c r="E9" i="36"/>
  <c r="E16" i="36"/>
  <c r="E8" i="36"/>
  <c r="E15" i="36"/>
  <c r="E7" i="36"/>
  <c r="E14" i="36"/>
  <c r="E13" i="36"/>
  <c r="E19" i="36"/>
  <c r="E22" i="36" l="1"/>
  <c r="O6" i="11"/>
  <c r="P6" i="11"/>
  <c r="O7" i="11"/>
  <c r="P7" i="11"/>
  <c r="N7" i="11"/>
  <c r="N6" i="11"/>
  <c r="O6" i="10"/>
  <c r="P6" i="10"/>
  <c r="O7" i="10"/>
  <c r="P7" i="10"/>
  <c r="O8" i="10"/>
  <c r="P8" i="10"/>
  <c r="N7" i="10"/>
  <c r="N8" i="10"/>
  <c r="N6" i="10"/>
  <c r="G9" i="9"/>
  <c r="G7" i="1"/>
  <c r="B46" i="30" l="1"/>
  <c r="B15" i="11" l="1"/>
  <c r="K14" i="9"/>
  <c r="C13" i="6"/>
  <c r="D13" i="6"/>
  <c r="E13" i="6"/>
  <c r="F13" i="6"/>
  <c r="G13" i="6"/>
  <c r="H13" i="6"/>
  <c r="I13" i="6"/>
  <c r="J13" i="6"/>
  <c r="K13" i="6"/>
  <c r="L13" i="6"/>
  <c r="M13" i="6"/>
  <c r="B13" i="6"/>
  <c r="H10" i="20" l="1"/>
  <c r="H12" i="20"/>
  <c r="H8" i="20"/>
  <c r="G9" i="20"/>
  <c r="G11" i="20"/>
  <c r="G7" i="20"/>
  <c r="F15" i="20"/>
  <c r="E15" i="20"/>
  <c r="D9" i="20"/>
  <c r="D11" i="20"/>
  <c r="D7" i="20"/>
  <c r="D7" i="19"/>
  <c r="D8" i="19"/>
  <c r="D9" i="19"/>
  <c r="D10" i="19"/>
  <c r="D11" i="19"/>
  <c r="D12" i="19"/>
  <c r="D13" i="19"/>
  <c r="D6" i="19"/>
  <c r="J8" i="18"/>
  <c r="J7" i="18"/>
  <c r="J6" i="18"/>
  <c r="D7" i="18"/>
  <c r="G7" i="18" s="1"/>
  <c r="D8" i="18"/>
  <c r="G8" i="18" s="1"/>
  <c r="D6" i="18"/>
  <c r="G6" i="18" s="1"/>
  <c r="J8" i="17"/>
  <c r="J7" i="17"/>
  <c r="J6" i="17"/>
  <c r="G6" i="17"/>
  <c r="D8" i="17"/>
  <c r="G8" i="17" s="1"/>
  <c r="D7" i="17"/>
  <c r="G7" i="17" s="1"/>
  <c r="G14" i="13"/>
  <c r="G12" i="13"/>
  <c r="L14" i="9" l="1"/>
  <c r="I14" i="9"/>
  <c r="H14" i="9"/>
  <c r="J14" i="9" l="1"/>
  <c r="G14" i="9"/>
  <c r="B52" i="30" l="1"/>
  <c r="B51" i="30"/>
  <c r="B47" i="30"/>
  <c r="B45" i="30"/>
  <c r="B44" i="30"/>
  <c r="B43" i="30"/>
  <c r="B42" i="30"/>
  <c r="B34" i="30"/>
  <c r="B33" i="30"/>
  <c r="B32" i="30"/>
  <c r="B31" i="30"/>
  <c r="B30" i="30"/>
  <c r="B29" i="30"/>
  <c r="B28" i="30"/>
  <c r="B27" i="30"/>
  <c r="B26" i="30"/>
  <c r="B25" i="30"/>
  <c r="B24" i="30"/>
  <c r="B23" i="30"/>
  <c r="B22" i="30"/>
  <c r="B21" i="30"/>
  <c r="B20" i="30"/>
  <c r="B19" i="30"/>
  <c r="B18" i="30"/>
  <c r="B17" i="30"/>
  <c r="B13" i="30"/>
  <c r="B12" i="30"/>
  <c r="I11" i="5" l="1"/>
  <c r="E11" i="5"/>
  <c r="C14" i="5"/>
  <c r="D14" i="5"/>
  <c r="F14" i="5"/>
  <c r="G14" i="5"/>
  <c r="H14" i="5"/>
  <c r="B14" i="5"/>
  <c r="C13" i="5"/>
  <c r="D13" i="5"/>
  <c r="F13" i="5"/>
  <c r="G13" i="5"/>
  <c r="H13" i="5"/>
  <c r="B13" i="5"/>
  <c r="C12" i="5"/>
  <c r="D12" i="5"/>
  <c r="F12" i="5"/>
  <c r="G12" i="5"/>
  <c r="H12" i="5"/>
  <c r="B12" i="5"/>
  <c r="K5" i="24"/>
  <c r="I5" i="5" l="1"/>
  <c r="I12" i="5" s="1"/>
  <c r="E5" i="5"/>
  <c r="E12" i="5" s="1"/>
  <c r="A4" i="22"/>
  <c r="A4" i="21"/>
  <c r="A4" i="20"/>
  <c r="A4" i="19"/>
  <c r="A4" i="18"/>
  <c r="A4" i="17"/>
  <c r="A19" i="16"/>
  <c r="A4" i="16"/>
  <c r="A4" i="15"/>
  <c r="A13" i="14"/>
  <c r="A4" i="14"/>
  <c r="A4" i="13"/>
  <c r="A19" i="12"/>
  <c r="A4" i="12"/>
  <c r="A12" i="11"/>
  <c r="A4" i="11"/>
  <c r="A13" i="10"/>
  <c r="A4" i="10"/>
  <c r="A4" i="9"/>
  <c r="A4" i="8"/>
  <c r="A4" i="7"/>
  <c r="A4" i="4"/>
  <c r="G8" i="9" l="1"/>
  <c r="I29" i="16"/>
  <c r="H29" i="16"/>
  <c r="I28" i="16"/>
  <c r="H28" i="16"/>
  <c r="I27" i="16"/>
  <c r="H27" i="16"/>
  <c r="I26" i="16"/>
  <c r="H26" i="16"/>
  <c r="I25" i="16"/>
  <c r="H25" i="16"/>
  <c r="I24" i="16"/>
  <c r="H24" i="16"/>
  <c r="I23" i="16"/>
  <c r="H23" i="16"/>
  <c r="I22" i="16"/>
  <c r="H22" i="16"/>
  <c r="F29" i="16"/>
  <c r="E29" i="16"/>
  <c r="F28" i="16"/>
  <c r="E28" i="16"/>
  <c r="F27" i="16"/>
  <c r="E27" i="16"/>
  <c r="F26" i="16"/>
  <c r="E26" i="16"/>
  <c r="F25" i="16"/>
  <c r="E25" i="16"/>
  <c r="F24" i="16"/>
  <c r="E24" i="16"/>
  <c r="F23" i="16"/>
  <c r="E23" i="16"/>
  <c r="F22" i="16"/>
  <c r="E22" i="16"/>
  <c r="C28" i="16"/>
  <c r="C23" i="16"/>
  <c r="C24" i="16"/>
  <c r="C25" i="16"/>
  <c r="C26" i="16"/>
  <c r="C27" i="16"/>
  <c r="C29" i="16"/>
  <c r="C22" i="16"/>
  <c r="B23" i="16"/>
  <c r="B24" i="16"/>
  <c r="B25" i="16"/>
  <c r="B26" i="16"/>
  <c r="B27" i="16"/>
  <c r="B28" i="16"/>
  <c r="B29" i="16"/>
  <c r="B22" i="16"/>
  <c r="I18" i="14"/>
  <c r="H18" i="14"/>
  <c r="I17" i="14"/>
  <c r="H17" i="14"/>
  <c r="I16" i="14"/>
  <c r="H16" i="14"/>
  <c r="F18" i="14"/>
  <c r="E18" i="14"/>
  <c r="F17" i="14"/>
  <c r="E17" i="14"/>
  <c r="F16" i="14"/>
  <c r="E16" i="14"/>
  <c r="C17" i="14"/>
  <c r="C18" i="14"/>
  <c r="C16" i="14"/>
  <c r="B17" i="14"/>
  <c r="B18" i="14"/>
  <c r="B16" i="14"/>
  <c r="L29" i="12"/>
  <c r="K29" i="12"/>
  <c r="L28" i="12"/>
  <c r="K28" i="12"/>
  <c r="L27" i="12"/>
  <c r="K27" i="12"/>
  <c r="L26" i="12"/>
  <c r="K26" i="12"/>
  <c r="L25" i="12"/>
  <c r="K25" i="12"/>
  <c r="L24" i="12"/>
  <c r="K24" i="12"/>
  <c r="L23" i="12"/>
  <c r="K23" i="12"/>
  <c r="L22" i="12"/>
  <c r="K22" i="12"/>
  <c r="I29" i="12"/>
  <c r="H29" i="12"/>
  <c r="I28" i="12"/>
  <c r="H28" i="12"/>
  <c r="I27" i="12"/>
  <c r="H27" i="12"/>
  <c r="I26" i="12"/>
  <c r="H26" i="12"/>
  <c r="I25" i="12"/>
  <c r="H25" i="12"/>
  <c r="I24" i="12"/>
  <c r="H24" i="12"/>
  <c r="I23" i="12"/>
  <c r="H23" i="12"/>
  <c r="I22" i="12"/>
  <c r="H22" i="12"/>
  <c r="F29" i="12"/>
  <c r="E29" i="12"/>
  <c r="F28" i="12"/>
  <c r="E28" i="12"/>
  <c r="F27" i="12"/>
  <c r="E27" i="12"/>
  <c r="F26" i="12"/>
  <c r="E26" i="12"/>
  <c r="F25" i="12"/>
  <c r="E25" i="12"/>
  <c r="F24" i="12"/>
  <c r="E24" i="12"/>
  <c r="F23" i="12"/>
  <c r="E23" i="12"/>
  <c r="F22" i="12"/>
  <c r="E22" i="12"/>
  <c r="C23" i="12"/>
  <c r="C24" i="12"/>
  <c r="C25" i="12"/>
  <c r="C26" i="12"/>
  <c r="C27" i="12"/>
  <c r="C28" i="12"/>
  <c r="C29" i="12"/>
  <c r="C22" i="12"/>
  <c r="B23" i="12"/>
  <c r="B24" i="12"/>
  <c r="B25" i="12"/>
  <c r="B26" i="12"/>
  <c r="B27" i="12"/>
  <c r="B28" i="12"/>
  <c r="B29" i="12"/>
  <c r="B22" i="12"/>
  <c r="L16" i="11"/>
  <c r="K16" i="11"/>
  <c r="L15" i="11"/>
  <c r="K15" i="11"/>
  <c r="I16" i="11"/>
  <c r="H16" i="11"/>
  <c r="I15" i="11"/>
  <c r="H15" i="11"/>
  <c r="F16" i="11"/>
  <c r="E16" i="11"/>
  <c r="F15" i="11"/>
  <c r="E15" i="11"/>
  <c r="C16" i="11"/>
  <c r="C15" i="11"/>
  <c r="B16" i="11"/>
  <c r="L18" i="10"/>
  <c r="K18" i="10"/>
  <c r="L17" i="10"/>
  <c r="K17" i="10"/>
  <c r="L16" i="10"/>
  <c r="K16" i="10"/>
  <c r="I18" i="10"/>
  <c r="H18" i="10"/>
  <c r="I17" i="10"/>
  <c r="H17" i="10"/>
  <c r="I16" i="10"/>
  <c r="H16" i="10"/>
  <c r="F18" i="10"/>
  <c r="E18" i="10"/>
  <c r="F17" i="10"/>
  <c r="E17" i="10"/>
  <c r="F16" i="10"/>
  <c r="E16" i="10"/>
  <c r="C17" i="10"/>
  <c r="C18" i="10"/>
  <c r="C16" i="10"/>
  <c r="B17" i="10"/>
  <c r="B18" i="10"/>
  <c r="B16" i="10"/>
  <c r="L20" i="6"/>
  <c r="K20" i="6"/>
  <c r="I20" i="6"/>
  <c r="H20" i="6"/>
  <c r="F20" i="6"/>
  <c r="E20" i="6"/>
  <c r="C20" i="6"/>
  <c r="B20" i="6"/>
  <c r="N16" i="11" l="1"/>
  <c r="O16" i="11"/>
  <c r="N15" i="11"/>
  <c r="O15" i="11"/>
  <c r="O17" i="10" l="1"/>
  <c r="N17" i="10"/>
  <c r="N16" i="10"/>
  <c r="O16" i="10"/>
  <c r="N18" i="10"/>
  <c r="O18" i="10"/>
  <c r="J9" i="14"/>
  <c r="G9" i="14"/>
  <c r="D9" i="14"/>
  <c r="M14" i="12"/>
  <c r="J14" i="12"/>
  <c r="G14" i="12"/>
  <c r="D14" i="12"/>
  <c r="P14" i="12" l="1"/>
  <c r="G7" i="4"/>
  <c r="E10" i="5" l="1"/>
  <c r="E14" i="5" s="1"/>
  <c r="E9" i="5"/>
  <c r="E8" i="5"/>
  <c r="E7" i="5"/>
  <c r="E6" i="5"/>
  <c r="E13" i="5" s="1"/>
  <c r="I8" i="5" l="1"/>
  <c r="I9" i="5"/>
  <c r="I10" i="5"/>
  <c r="I14" i="5" s="1"/>
  <c r="I6" i="5"/>
  <c r="I13" i="5" s="1"/>
  <c r="I7" i="5"/>
  <c r="N23" i="12"/>
  <c r="O23" i="12"/>
  <c r="N24" i="12"/>
  <c r="O24" i="12"/>
  <c r="N25" i="12"/>
  <c r="O25" i="12"/>
  <c r="N26" i="12"/>
  <c r="O26" i="12"/>
  <c r="N27" i="12"/>
  <c r="O27" i="12"/>
  <c r="N28" i="12"/>
  <c r="O28" i="12"/>
  <c r="N29" i="12"/>
  <c r="O29" i="12"/>
  <c r="O22" i="12"/>
  <c r="N22" i="12"/>
  <c r="G10" i="13"/>
  <c r="G6" i="13"/>
  <c r="J9" i="9"/>
  <c r="D12" i="9"/>
  <c r="D13" i="9"/>
  <c r="G8" i="4"/>
  <c r="M12" i="9"/>
  <c r="C14" i="16" l="1"/>
  <c r="D14" i="16"/>
  <c r="E14" i="16"/>
  <c r="F14" i="16"/>
  <c r="G14" i="16"/>
  <c r="H14" i="16"/>
  <c r="I14" i="16"/>
  <c r="J14" i="16"/>
  <c r="B14" i="16"/>
  <c r="E7" i="15"/>
  <c r="E8" i="15"/>
  <c r="E9" i="15"/>
  <c r="E10" i="15"/>
  <c r="E11" i="15"/>
  <c r="E12" i="15"/>
  <c r="E6" i="15"/>
  <c r="B13" i="15"/>
  <c r="K8" i="11"/>
  <c r="L8" i="11"/>
  <c r="M8" i="11"/>
  <c r="H8" i="11"/>
  <c r="I8" i="11"/>
  <c r="J8" i="11"/>
  <c r="C8" i="11"/>
  <c r="D8" i="11"/>
  <c r="E8" i="11"/>
  <c r="F8" i="11"/>
  <c r="G8" i="11"/>
  <c r="B8" i="11"/>
  <c r="C9" i="10"/>
  <c r="D9" i="10"/>
  <c r="E9" i="10"/>
  <c r="F9" i="10"/>
  <c r="G9" i="10"/>
  <c r="H9" i="10"/>
  <c r="I9" i="10"/>
  <c r="J9" i="10"/>
  <c r="K9" i="10"/>
  <c r="L9" i="10"/>
  <c r="M9" i="10"/>
  <c r="G15" i="20"/>
  <c r="E27" i="6" l="1"/>
  <c r="F27" i="6"/>
  <c r="C27" i="6"/>
  <c r="B27" i="6"/>
  <c r="I27" i="6"/>
  <c r="H27" i="6"/>
  <c r="K27" i="6"/>
  <c r="L27" i="6"/>
  <c r="L25" i="16"/>
  <c r="K25" i="16"/>
  <c r="L29" i="16"/>
  <c r="K29" i="16"/>
  <c r="F30" i="16"/>
  <c r="E30" i="16"/>
  <c r="L28" i="16"/>
  <c r="K28" i="16"/>
  <c r="L24" i="16"/>
  <c r="K24" i="16"/>
  <c r="B30" i="16"/>
  <c r="C30" i="16"/>
  <c r="L26" i="16"/>
  <c r="K26" i="16"/>
  <c r="L27" i="16"/>
  <c r="K27" i="16"/>
  <c r="L23" i="16"/>
  <c r="K23" i="16"/>
  <c r="L22" i="16"/>
  <c r="K22" i="16"/>
  <c r="I30" i="16"/>
  <c r="H30" i="16"/>
  <c r="L17" i="11"/>
  <c r="K17" i="11"/>
  <c r="I17" i="11"/>
  <c r="H17" i="11"/>
  <c r="E17" i="11"/>
  <c r="F17" i="11"/>
  <c r="B17" i="11"/>
  <c r="C17" i="11"/>
  <c r="I19" i="10"/>
  <c r="H19" i="10"/>
  <c r="L19" i="10"/>
  <c r="K19" i="10"/>
  <c r="C19" i="10"/>
  <c r="F19" i="10"/>
  <c r="E19" i="10"/>
  <c r="N8" i="11"/>
  <c r="P8" i="11"/>
  <c r="O8" i="11"/>
  <c r="P9" i="10"/>
  <c r="O9" i="10"/>
  <c r="M14" i="16"/>
  <c r="L14" i="16"/>
  <c r="K14" i="16"/>
  <c r="B19" i="23"/>
  <c r="C9" i="22"/>
  <c r="B9" i="22"/>
  <c r="D7" i="22"/>
  <c r="D8" i="22"/>
  <c r="D6" i="22"/>
  <c r="G7" i="21"/>
  <c r="F8" i="21"/>
  <c r="E8" i="21"/>
  <c r="D7" i="21"/>
  <c r="H16" i="20"/>
  <c r="C15" i="20"/>
  <c r="B15" i="20"/>
  <c r="C14" i="19"/>
  <c r="B14" i="19"/>
  <c r="F10" i="18"/>
  <c r="I10" i="17"/>
  <c r="H10" i="17"/>
  <c r="F10" i="17"/>
  <c r="D13" i="15"/>
  <c r="E13" i="15" s="1"/>
  <c r="C13" i="15"/>
  <c r="F7" i="15"/>
  <c r="F8" i="15"/>
  <c r="F9" i="15"/>
  <c r="F10" i="15"/>
  <c r="F11" i="15"/>
  <c r="F12" i="15"/>
  <c r="F6" i="15"/>
  <c r="I9" i="14"/>
  <c r="I19" i="14" s="1"/>
  <c r="H9" i="14"/>
  <c r="H19" i="14" s="1"/>
  <c r="F9" i="14"/>
  <c r="F19" i="14" s="1"/>
  <c r="E9" i="14"/>
  <c r="E19" i="14" s="1"/>
  <c r="C9" i="14"/>
  <c r="C19" i="14" s="1"/>
  <c r="B9" i="14"/>
  <c r="B19" i="14" s="1"/>
  <c r="L24" i="13"/>
  <c r="K24" i="13"/>
  <c r="I24" i="13"/>
  <c r="H24" i="13"/>
  <c r="F24" i="13"/>
  <c r="E24" i="13"/>
  <c r="C24" i="13"/>
  <c r="B24" i="13"/>
  <c r="M7" i="13"/>
  <c r="M8" i="13"/>
  <c r="M9" i="13"/>
  <c r="M10" i="13"/>
  <c r="M11" i="13"/>
  <c r="M12" i="13"/>
  <c r="M13" i="13"/>
  <c r="M14" i="13"/>
  <c r="M15" i="13"/>
  <c r="M16" i="13"/>
  <c r="M17" i="13"/>
  <c r="M18" i="13"/>
  <c r="M19" i="13"/>
  <c r="M20" i="13"/>
  <c r="M21" i="13"/>
  <c r="M22" i="13"/>
  <c r="M23" i="13"/>
  <c r="J7" i="13"/>
  <c r="J8" i="13"/>
  <c r="J9" i="13"/>
  <c r="J10" i="13"/>
  <c r="J11" i="13"/>
  <c r="J12" i="13"/>
  <c r="J13" i="13"/>
  <c r="J14" i="13"/>
  <c r="J15" i="13"/>
  <c r="J16" i="13"/>
  <c r="J17" i="13"/>
  <c r="J18" i="13"/>
  <c r="J19" i="13"/>
  <c r="J20" i="13"/>
  <c r="J21" i="13"/>
  <c r="J22" i="13"/>
  <c r="J23" i="13"/>
  <c r="G7" i="13"/>
  <c r="G8" i="13"/>
  <c r="G9" i="13"/>
  <c r="G11" i="13"/>
  <c r="G13" i="13"/>
  <c r="G15" i="13"/>
  <c r="G16" i="13"/>
  <c r="G17" i="13"/>
  <c r="G18" i="13"/>
  <c r="G19" i="13"/>
  <c r="G20" i="13"/>
  <c r="G21" i="13"/>
  <c r="G22" i="13"/>
  <c r="G23" i="13"/>
  <c r="D7" i="13"/>
  <c r="D8" i="13"/>
  <c r="D9" i="13"/>
  <c r="D10" i="13"/>
  <c r="D11" i="13"/>
  <c r="D12" i="13"/>
  <c r="D13" i="13"/>
  <c r="D14" i="13"/>
  <c r="D15" i="13"/>
  <c r="D16" i="13"/>
  <c r="D17" i="13"/>
  <c r="D18" i="13"/>
  <c r="D19" i="13"/>
  <c r="D20" i="13"/>
  <c r="D21" i="13"/>
  <c r="D22" i="13"/>
  <c r="D23" i="13"/>
  <c r="M6" i="13"/>
  <c r="J6" i="13"/>
  <c r="D6" i="13"/>
  <c r="L14" i="12"/>
  <c r="L30" i="12" s="1"/>
  <c r="K14" i="12"/>
  <c r="K30" i="12" s="1"/>
  <c r="I14" i="12"/>
  <c r="I30" i="12" s="1"/>
  <c r="H14" i="12"/>
  <c r="H30" i="12" s="1"/>
  <c r="F14" i="12"/>
  <c r="F30" i="12" s="1"/>
  <c r="E14" i="12"/>
  <c r="E30" i="12" s="1"/>
  <c r="C14" i="12"/>
  <c r="C30" i="12" s="1"/>
  <c r="B14" i="12"/>
  <c r="B30" i="12" s="1"/>
  <c r="B9" i="10"/>
  <c r="N9" i="10" s="1"/>
  <c r="M7" i="9"/>
  <c r="M8" i="9"/>
  <c r="M9" i="9"/>
  <c r="M10" i="9"/>
  <c r="M13" i="9"/>
  <c r="J7" i="9"/>
  <c r="J8" i="9"/>
  <c r="G7" i="9"/>
  <c r="D7" i="9"/>
  <c r="D8" i="9"/>
  <c r="D9" i="9"/>
  <c r="D10" i="9"/>
  <c r="M6" i="9"/>
  <c r="J6" i="9"/>
  <c r="G6" i="9"/>
  <c r="D6" i="9"/>
  <c r="L14" i="8"/>
  <c r="K14" i="8"/>
  <c r="I14" i="8"/>
  <c r="H14" i="8"/>
  <c r="F14" i="8"/>
  <c r="E14" i="8"/>
  <c r="C14" i="8"/>
  <c r="B14" i="8"/>
  <c r="L13" i="7"/>
  <c r="K13" i="7"/>
  <c r="I13" i="7"/>
  <c r="H13" i="7"/>
  <c r="F13" i="7"/>
  <c r="E13" i="7"/>
  <c r="C13" i="7"/>
  <c r="B13" i="7"/>
  <c r="L9" i="4"/>
  <c r="K9" i="4"/>
  <c r="I9" i="4"/>
  <c r="H9" i="4"/>
  <c r="F9" i="4"/>
  <c r="E9" i="4"/>
  <c r="C9" i="4"/>
  <c r="B9" i="4"/>
  <c r="M7" i="4"/>
  <c r="M8" i="4"/>
  <c r="J7" i="4"/>
  <c r="J8" i="4"/>
  <c r="M6" i="4"/>
  <c r="J6" i="4"/>
  <c r="G6" i="4"/>
  <c r="D7" i="4"/>
  <c r="D8" i="4"/>
  <c r="D6" i="4"/>
  <c r="L9" i="1"/>
  <c r="K9" i="1"/>
  <c r="I9" i="1"/>
  <c r="H9" i="1"/>
  <c r="F9" i="1"/>
  <c r="E9" i="1"/>
  <c r="C9" i="1"/>
  <c r="B9" i="1"/>
  <c r="M7" i="1"/>
  <c r="M8" i="1"/>
  <c r="M6" i="1"/>
  <c r="J7" i="1"/>
  <c r="J8" i="1"/>
  <c r="J6" i="1"/>
  <c r="G8" i="1"/>
  <c r="G6" i="1"/>
  <c r="D7" i="1"/>
  <c r="D8" i="1"/>
  <c r="D6" i="1"/>
  <c r="I10" i="18" l="1"/>
  <c r="M9" i="1"/>
  <c r="L30" i="16"/>
  <c r="K30" i="16"/>
  <c r="N17" i="11"/>
  <c r="O17" i="11"/>
  <c r="B19" i="10"/>
  <c r="N19" i="10"/>
  <c r="O19" i="10"/>
  <c r="M24" i="13"/>
  <c r="H8" i="21"/>
  <c r="D14" i="19"/>
  <c r="M14" i="8"/>
  <c r="O14" i="12"/>
  <c r="O30" i="12" s="1"/>
  <c r="D24" i="13"/>
  <c r="N30" i="12"/>
  <c r="G9" i="1"/>
  <c r="D9" i="1"/>
  <c r="D10" i="18"/>
  <c r="H10" i="18" s="1"/>
  <c r="D10" i="17"/>
  <c r="G10" i="17" s="1"/>
  <c r="M14" i="9"/>
  <c r="D9" i="22"/>
  <c r="J9" i="1"/>
  <c r="J24" i="13"/>
  <c r="G24" i="13"/>
  <c r="J14" i="8"/>
  <c r="D15" i="20"/>
  <c r="J10" i="17"/>
  <c r="F13" i="15"/>
  <c r="D14" i="9"/>
  <c r="G14" i="8"/>
  <c r="D14" i="8"/>
  <c r="M13" i="7"/>
  <c r="J13" i="7"/>
  <c r="G13" i="7"/>
  <c r="D13" i="7"/>
  <c r="M9" i="4"/>
  <c r="J9" i="4"/>
  <c r="G9" i="4"/>
  <c r="D9" i="4"/>
  <c r="G10" i="18" l="1"/>
  <c r="J10" i="18"/>
</calcChain>
</file>

<file path=xl/sharedStrings.xml><?xml version="1.0" encoding="utf-8"?>
<sst xmlns="http://schemas.openxmlformats.org/spreadsheetml/2006/main" count="544" uniqueCount="229">
  <si>
    <t>1 - Sinistralidade em Portugal</t>
  </si>
  <si>
    <t>2 - Sinistralidade no Continente</t>
  </si>
  <si>
    <t>CAPÍTULO II - Fiscalização</t>
  </si>
  <si>
    <t>1 - Fiscalização ANSR, GNR, PSP e PML</t>
  </si>
  <si>
    <t>CAPÍTULO III - Processo Contraordenacional</t>
  </si>
  <si>
    <t>SIGLAS e  ABREVIATURAS</t>
  </si>
  <si>
    <t>AcV</t>
  </si>
  <si>
    <t>Acidente com vítimas</t>
  </si>
  <si>
    <t>AcVM</t>
  </si>
  <si>
    <t>Acidente com vítimas mortais</t>
  </si>
  <si>
    <t>AcFG</t>
  </si>
  <si>
    <t>Acidente com feridos graves</t>
  </si>
  <si>
    <t>AcFL</t>
  </si>
  <si>
    <t>Acidente com feridos leves</t>
  </si>
  <si>
    <t>ANSR</t>
  </si>
  <si>
    <t>Autoridade Nacional de Segurança Rodoviária</t>
  </si>
  <si>
    <t>BEAV</t>
  </si>
  <si>
    <t>Boletim Estatístico de Acidente de Viação</t>
  </si>
  <si>
    <t>FG</t>
  </si>
  <si>
    <t>Ferido grave</t>
  </si>
  <si>
    <t>FL</t>
  </si>
  <si>
    <t>Ferido leve</t>
  </si>
  <si>
    <t>GNR</t>
  </si>
  <si>
    <t>Guarda Nacional Republicana</t>
  </si>
  <si>
    <t>IGR</t>
  </si>
  <si>
    <t>Índice de gravidade</t>
  </si>
  <si>
    <t>PML</t>
  </si>
  <si>
    <t>Polícia Municipal de Lisboa</t>
  </si>
  <si>
    <t>PSP</t>
  </si>
  <si>
    <t>Polícia de Segurança Pública</t>
  </si>
  <si>
    <t>SINCRO</t>
  </si>
  <si>
    <t>VM</t>
  </si>
  <si>
    <t>p.p.</t>
  </si>
  <si>
    <t>Pontos percentuais</t>
  </si>
  <si>
    <t>Continente</t>
  </si>
  <si>
    <t>Total</t>
  </si>
  <si>
    <t>RA Açores</t>
  </si>
  <si>
    <t>RA Madeira</t>
  </si>
  <si>
    <t>RA</t>
  </si>
  <si>
    <t>Região Autónoma</t>
  </si>
  <si>
    <t>AcVM+AcFG</t>
  </si>
  <si>
    <t>Vítimas totais</t>
  </si>
  <si>
    <t>Mês</t>
  </si>
  <si>
    <t>2.ª feira</t>
  </si>
  <si>
    <t>3.ª feira</t>
  </si>
  <si>
    <t>4.ª feira</t>
  </si>
  <si>
    <t>5.ª feira</t>
  </si>
  <si>
    <t>6.ª feira</t>
  </si>
  <si>
    <t>Sábado</t>
  </si>
  <si>
    <t>Domingo</t>
  </si>
  <si>
    <t>Janeiro</t>
  </si>
  <si>
    <t>[00:00-03:00[</t>
  </si>
  <si>
    <t>[03:00-06:00[</t>
  </si>
  <si>
    <t>[06:00-09:00[</t>
  </si>
  <si>
    <t>[09:00-12:00[</t>
  </si>
  <si>
    <t>[12:00-15:00[</t>
  </si>
  <si>
    <t>[15:00-18:00[</t>
  </si>
  <si>
    <t>[18:00-21:00[</t>
  </si>
  <si>
    <t>Bom tempo</t>
  </si>
  <si>
    <t>Chuva</t>
  </si>
  <si>
    <t>Nevoeiro</t>
  </si>
  <si>
    <t>Vento</t>
  </si>
  <si>
    <t>Neve</t>
  </si>
  <si>
    <t>Granizo</t>
  </si>
  <si>
    <t>n.d.</t>
  </si>
  <si>
    <t>Atropelamento</t>
  </si>
  <si>
    <t>Colisão</t>
  </si>
  <si>
    <t>Despiste</t>
  </si>
  <si>
    <t>Dentro das localidades</t>
  </si>
  <si>
    <t>Fora das localidades</t>
  </si>
  <si>
    <t>Outras*</t>
  </si>
  <si>
    <t>AE</t>
  </si>
  <si>
    <t>Autoestrada</t>
  </si>
  <si>
    <t>EM</t>
  </si>
  <si>
    <t>EN</t>
  </si>
  <si>
    <t>Estrada nacional</t>
  </si>
  <si>
    <t>ER</t>
  </si>
  <si>
    <t>Estrada regional</t>
  </si>
  <si>
    <t>Estrada municipal</t>
  </si>
  <si>
    <t>IC</t>
  </si>
  <si>
    <t>Itinerário Complementar</t>
  </si>
  <si>
    <t>IP</t>
  </si>
  <si>
    <t>Itinerário principal</t>
  </si>
  <si>
    <t>Aveiro</t>
  </si>
  <si>
    <t>Beja</t>
  </si>
  <si>
    <t>Braga</t>
  </si>
  <si>
    <t>Bragança</t>
  </si>
  <si>
    <t>C. Branco</t>
  </si>
  <si>
    <t>Coimbra</t>
  </si>
  <si>
    <t>Évora</t>
  </si>
  <si>
    <t>Faro</t>
  </si>
  <si>
    <t>Guarda</t>
  </si>
  <si>
    <t>Leiria</t>
  </si>
  <si>
    <t>Lisboa</t>
  </si>
  <si>
    <t>Portalegre</t>
  </si>
  <si>
    <t>Porto</t>
  </si>
  <si>
    <t>Santarém</t>
  </si>
  <si>
    <t>Setúbal</t>
  </si>
  <si>
    <t>V. Castelo</t>
  </si>
  <si>
    <t>Vila Real</t>
  </si>
  <si>
    <t>Viseu</t>
  </si>
  <si>
    <t>Condutores</t>
  </si>
  <si>
    <t>Passageiros</t>
  </si>
  <si>
    <t>Peões</t>
  </si>
  <si>
    <t>Velocípedes</t>
  </si>
  <si>
    <t>Veículos agrícolas</t>
  </si>
  <si>
    <t>N.º Condutores / Veículos fiscalizados presencialmente</t>
  </si>
  <si>
    <t>N.º Veículos fiscalizados por radar</t>
  </si>
  <si>
    <t>Total de infrações</t>
  </si>
  <si>
    <t>Taxa de infração</t>
  </si>
  <si>
    <t>Infrações</t>
  </si>
  <si>
    <t>Tipo de infração</t>
  </si>
  <si>
    <t>Velocidade</t>
  </si>
  <si>
    <t>Álcool</t>
  </si>
  <si>
    <t>Seguro</t>
  </si>
  <si>
    <t>Inspeção periódica obrigatória</t>
  </si>
  <si>
    <t>Telemóvel</t>
  </si>
  <si>
    <t>Sistemas de retenção para crianças</t>
  </si>
  <si>
    <t>Outras</t>
  </si>
  <si>
    <t>N.º de veículos fiscalizados por radar</t>
  </si>
  <si>
    <t>Influência de álcool</t>
  </si>
  <si>
    <t>Testes efetuados</t>
  </si>
  <si>
    <t>Falta de habilitação legal para condução</t>
  </si>
  <si>
    <t>Detenções</t>
  </si>
  <si>
    <t>Nº de pontos disponíveis</t>
  </si>
  <si>
    <t>Nº de condutores</t>
  </si>
  <si>
    <t>Ano</t>
  </si>
  <si>
    <t>Nº de cartas cassadas</t>
  </si>
  <si>
    <t>Sistema Nacional de Controlo de Velocidade</t>
  </si>
  <si>
    <t>Motociclos</t>
  </si>
  <si>
    <t>Ciclomotores</t>
  </si>
  <si>
    <t>Veículos Intervenientes</t>
  </si>
  <si>
    <t>-</t>
  </si>
  <si>
    <t>N.º Condutores / Veículos fiscalizados</t>
  </si>
  <si>
    <t>Veículos ligeiros</t>
  </si>
  <si>
    <t>Veículos pesados</t>
  </si>
  <si>
    <t>Outros</t>
  </si>
  <si>
    <t>Março</t>
  </si>
  <si>
    <t>Quadro 3. Evolução da Sinistralidade no Continente</t>
  </si>
  <si>
    <t>Quadro 4. Sinistralidade no Continente por mês</t>
  </si>
  <si>
    <t>[21:00-00:00[</t>
  </si>
  <si>
    <t>Entidade fiscalizadora</t>
  </si>
  <si>
    <t>Total de vítimas</t>
  </si>
  <si>
    <t>Fevereiro</t>
  </si>
  <si>
    <t>Arruamento</t>
  </si>
  <si>
    <t xml:space="preserve">                        QUADROS DE RESULTADOS</t>
  </si>
  <si>
    <t>CAPÍTULO I - Sinistralidade a 24h</t>
  </si>
  <si>
    <t xml:space="preserve">∆ (%) </t>
  </si>
  <si>
    <t>N.º infrações
Tx. Infração</t>
  </si>
  <si>
    <t>N.º infrações</t>
  </si>
  <si>
    <t>Tx. Infração</t>
  </si>
  <si>
    <t>Vítima mortal (a 24h neste relatório)</t>
  </si>
  <si>
    <t>Cintos de segurança</t>
  </si>
  <si>
    <t xml:space="preserve"> </t>
  </si>
  <si>
    <t>Brisa</t>
  </si>
  <si>
    <t>Ascendi</t>
  </si>
  <si>
    <t>Quadro 5. Sinistralidade no Continente por mês, taxas de variação</t>
  </si>
  <si>
    <t>Quadro 6. Sinistralidade no Continente por dia da semana</t>
  </si>
  <si>
    <t>Quadro 7. Sinistralidade no Continente por período horário</t>
  </si>
  <si>
    <t>Quadro 8. Sinistralidade no Continente por fatores atmosféricos</t>
  </si>
  <si>
    <t>Quadro 9. Sinistralidade no Continente por natureza</t>
  </si>
  <si>
    <t>Quadro 10. Sinistralidade no Continente por natureza, taxas de variação</t>
  </si>
  <si>
    <t>Quadro 11. Sinistralidade no Continente por localização</t>
  </si>
  <si>
    <t>Quadro 13. Sinistralidade no Continente por tipo de via</t>
  </si>
  <si>
    <t>Quadro 14. Sinistralidade no Continente por tipo de via, taxas de variação</t>
  </si>
  <si>
    <t>Quadro 12. Sinistralidade no Continente por localização, taxas de variação</t>
  </si>
  <si>
    <t>Quadro 15. Sinistralidade no Continente por distrito</t>
  </si>
  <si>
    <t>Quadro 18. Sinistralidade no Continente por categoria de veículo</t>
  </si>
  <si>
    <t>Quadro 19. Sinistralidade no Continente por categoria de veículo e peões</t>
  </si>
  <si>
    <t>Quadro 20. Sinistralidade no Continente por categoria de veículo e peões, taxas de variação</t>
  </si>
  <si>
    <t>%</t>
  </si>
  <si>
    <t>TOTAL</t>
  </si>
  <si>
    <t>total</t>
  </si>
  <si>
    <t>Tipo de Gestão</t>
  </si>
  <si>
    <t>Entidade Gestora</t>
  </si>
  <si>
    <t>Concessionária
da Rede Rodoviária Nacional</t>
  </si>
  <si>
    <t>Infraestruturas Portugal</t>
  </si>
  <si>
    <t xml:space="preserve"> Concessionárias 
do Estado</t>
  </si>
  <si>
    <t>Gestão Municipal</t>
  </si>
  <si>
    <t>N.º VM / EGV</t>
  </si>
  <si>
    <t>Total 
VM</t>
  </si>
  <si>
    <r>
      <t xml:space="preserve">PML </t>
    </r>
    <r>
      <rPr>
        <vertAlign val="superscript"/>
        <sz val="9"/>
        <rFont val="Avenir Next LT Pro"/>
        <family val="2"/>
      </rPr>
      <t>(1)</t>
    </r>
  </si>
  <si>
    <r>
      <t xml:space="preserve">Total </t>
    </r>
    <r>
      <rPr>
        <b/>
        <vertAlign val="superscript"/>
        <sz val="9"/>
        <rFont val="Avenir Next LT Pro"/>
        <family val="2"/>
      </rPr>
      <t>(2)</t>
    </r>
  </si>
  <si>
    <r>
      <t>PML</t>
    </r>
    <r>
      <rPr>
        <vertAlign val="superscript"/>
        <sz val="9"/>
        <rFont val="Avenir Next LT Pro"/>
        <family val="2"/>
      </rPr>
      <t>(1)</t>
    </r>
  </si>
  <si>
    <t>∆(%) 24/19</t>
  </si>
  <si>
    <t>Quadro 1. Sinistralidade em Portugal, 2024 vs 2019</t>
  </si>
  <si>
    <t>Quadro 2. Sinistralidade em Portugal, 2024 vs 2023</t>
  </si>
  <si>
    <t>∆(%) 24/23</t>
  </si>
  <si>
    <t>24/19</t>
  </si>
  <si>
    <t>24/23</t>
  </si>
  <si>
    <t>Quadro 22. Condutores e veículos fiscalizados</t>
  </si>
  <si>
    <t>Quadro 23. Infrações</t>
  </si>
  <si>
    <t>Quadro 24. Tipologia de infrações</t>
  </si>
  <si>
    <t>2024(p)</t>
  </si>
  <si>
    <t>∆(%) 24/14</t>
  </si>
  <si>
    <r>
      <t xml:space="preserve">(1) </t>
    </r>
    <r>
      <rPr>
        <sz val="8"/>
        <color theme="1"/>
        <rFont val="Trebuchet MS"/>
        <family val="2"/>
      </rPr>
      <t>Dados não disponíveis em tempo útil</t>
    </r>
  </si>
  <si>
    <t>Outros*</t>
  </si>
  <si>
    <t>Concessão Oeste</t>
  </si>
  <si>
    <t>Concessão Algarve</t>
  </si>
  <si>
    <t>Concessão Norte Litoral</t>
  </si>
  <si>
    <t xml:space="preserve"> * Inclui máquinas industriais, triciclos, quadriciclos, veículos de tração animal veículos sobre carris, desconhecidos e não definidos</t>
  </si>
  <si>
    <t>* Inclui acessos, estradas florestais, pontes, variantes e não definidas</t>
  </si>
  <si>
    <t>Abril</t>
  </si>
  <si>
    <t>GlobalVia</t>
  </si>
  <si>
    <t xml:space="preserve"> - </t>
  </si>
  <si>
    <t>Quadro 16. Sinistralidade no Continente por categoria de utente</t>
  </si>
  <si>
    <t>Quadro 17. Sinistralidade no Continente por categoria de utente, taxas de variação</t>
  </si>
  <si>
    <t xml:space="preserve">                        Relatório Mensal de Sinistralidade (24h) e Fiscalização Rodoviária</t>
  </si>
  <si>
    <t>Condução sob influência de álcool</t>
  </si>
  <si>
    <t>Maio</t>
  </si>
  <si>
    <t>Total de Condutores / Veículos fiscalizados</t>
  </si>
  <si>
    <t>Quadro 25. Infrações por excesso de velocidade</t>
  </si>
  <si>
    <t>Quadro 26. Infrações por influência de álcool</t>
  </si>
  <si>
    <t>Quadro 27. Detenções</t>
  </si>
  <si>
    <t>Junho</t>
  </si>
  <si>
    <t>Julho de 2024</t>
  </si>
  <si>
    <t>Janeiro-julho</t>
  </si>
  <si>
    <t>Quadro 28. Número de pontos disponíveis dos condutores que se encontravam sancionados com subtração de pontos em julho de 2024</t>
  </si>
  <si>
    <t>Quadro 29. Número de cartas cassadas, 2016 – julho de 2024</t>
  </si>
  <si>
    <t>Julho</t>
  </si>
  <si>
    <t>Fumo</t>
  </si>
  <si>
    <t>Quadro 21. Vítimas mortais por entidade gestora de via (EGV), resumo janeiro a julho 2024</t>
  </si>
  <si>
    <t>Caldas da Rainha, Paredes</t>
  </si>
  <si>
    <t>Lisboa, Melgaço</t>
  </si>
  <si>
    <t>Barcelos, Castelo Branco, Paços de Ferreira, Serpa, Vila do Conde</t>
  </si>
  <si>
    <t>Outra</t>
  </si>
  <si>
    <t>Em análise</t>
  </si>
  <si>
    <t>Albergaria-a-Velha, Albufeira, Alcácer do Sal, Almada, Alvaiázere, Amadora, Ansião, Arcos de Valdevez, Arganil, Arouca, Batalha, Bombarral, Cantanhede, Carrazeda de Ansiães, Cartaxo, Cascais, Castro Marim, Celorico de Basto, Coimbra, Estarreja, Ferreira do Alentejo, Figueiró dos Vinhos, Gondomar, Guimarães, Idanha-a-Nova, Lagos, Lamego, Loulé, Mangualde, Marco de Canaveses, Meda, Mira, Moita, Moura, Nisa, Olhão, Pedrógão Grande, Penafiel, Penalva do Castelo, Pombal, Rio Maior, Sabugal, Santa Comba Dão, Santo Tirso, Satão, Setúbal, Tomar, Torre de Moncorvo, Valongo, Valpaços, Vila Nova da Barquinha, Vila Verde, Vinhais, Vizela, Vouzela</t>
  </si>
  <si>
    <t>Alcobaça, Amarante, Azambuja, Beja, Benavente, Braga, Évora, Faro, Figueira da Foz, Ílhavo, Leiria, Loures, Macedo de Cavaleiros, Matosinhos, Oliveira de Azeméis, Sintra, Torres Vedras, Vila Franca de Xira, Vila Nova de Famalicão, Vila Nova de Gaia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</si>
</sst>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u/>
      <sz val="10"/>
      <color theme="10"/>
      <name val="Arial"/>
      <family val="2"/>
    </font>
    <font>
      <u/>
      <sz val="11"/>
      <color theme="10"/>
      <name val="Calibri"/>
      <family val="2"/>
      <scheme val="minor"/>
    </font>
    <font>
      <sz val="8"/>
      <name val="Calibri"/>
      <family val="2"/>
      <scheme val="minor"/>
    </font>
    <font>
      <sz val="9"/>
      <name val="Avenir Next LT Pro"/>
      <family val="2"/>
    </font>
    <font>
      <b/>
      <sz val="9"/>
      <color theme="0"/>
      <name val="Avenir Next LT Pro"/>
      <family val="2"/>
    </font>
    <font>
      <b/>
      <sz val="9"/>
      <name val="Avenir Next LT Pro"/>
      <family val="2"/>
    </font>
    <font>
      <sz val="9"/>
      <color theme="1"/>
      <name val="Avenir Next LT Pro"/>
      <family val="2"/>
    </font>
    <font>
      <b/>
      <sz val="11"/>
      <name val="Avenir Next LT Pro"/>
      <family val="2"/>
    </font>
    <font>
      <b/>
      <sz val="11"/>
      <color theme="0"/>
      <name val="Avenir Next LT Pro"/>
      <family val="2"/>
    </font>
    <font>
      <b/>
      <i/>
      <sz val="9"/>
      <name val="Avenir Next LT Pro"/>
      <family val="2"/>
    </font>
    <font>
      <i/>
      <sz val="9"/>
      <name val="Avenir Next LT Pro"/>
      <family val="2"/>
    </font>
    <font>
      <vertAlign val="superscript"/>
      <sz val="9"/>
      <name val="Avenir Next LT Pro"/>
      <family val="2"/>
    </font>
    <font>
      <b/>
      <vertAlign val="superscript"/>
      <sz val="9"/>
      <name val="Avenir Next LT Pro"/>
      <family val="2"/>
    </font>
    <font>
      <b/>
      <sz val="9"/>
      <color theme="1"/>
      <name val="Avenir Next LT Pro"/>
      <family val="2"/>
    </font>
    <font>
      <b/>
      <i/>
      <sz val="9"/>
      <color theme="1"/>
      <name val="Avenir Next LT Pro"/>
      <family val="2"/>
    </font>
    <font>
      <sz val="9"/>
      <color rgb="FF000000"/>
      <name val="Avenir Next LT Pro"/>
      <family val="2"/>
    </font>
    <font>
      <sz val="11"/>
      <name val="Avenir Next LT Pro"/>
      <family val="2"/>
    </font>
    <font>
      <b/>
      <sz val="11"/>
      <color rgb="FF002060"/>
      <name val="Avenir Next LT Pro"/>
      <family val="2"/>
    </font>
    <font>
      <sz val="11"/>
      <color theme="1"/>
      <name val="Avenir Next LT Pro"/>
      <family val="2"/>
    </font>
    <font>
      <b/>
      <sz val="12"/>
      <color theme="0"/>
      <name val="Avenir Next LT Pro"/>
      <family val="2"/>
    </font>
    <font>
      <sz val="7"/>
      <color theme="1"/>
      <name val="Trebuchet MS"/>
      <family val="2"/>
    </font>
    <font>
      <sz val="8"/>
      <color theme="1"/>
      <name val="Trebuchet MS"/>
      <family val="2"/>
    </font>
    <font>
      <sz val="8"/>
      <color theme="1"/>
      <name val="Avenir Next LT Pro"/>
      <family val="2"/>
    </font>
  </fonts>
  <fills count="7">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indexed="65"/>
        <bgColor indexed="64"/>
      </patternFill>
    </fill>
    <fill>
      <patternFill patternType="solid">
        <fgColor theme="8"/>
        <bgColor indexed="64"/>
      </patternFill>
    </fill>
    <fill>
      <patternFill patternType="solid">
        <fgColor rgb="FF0070C0"/>
        <bgColor indexed="64"/>
      </patternFill>
    </fill>
  </fills>
  <borders count="64">
    <border>
      <left/>
      <right/>
      <top/>
      <bottom/>
      <diagonal/>
    </border>
    <border>
      <left/>
      <right/>
      <top/>
      <bottom style="medium">
        <color theme="4"/>
      </bottom>
      <diagonal/>
    </border>
    <border>
      <left/>
      <right/>
      <top/>
      <bottom style="medium">
        <color rgb="FF4F81BD"/>
      </bottom>
      <diagonal/>
    </border>
    <border>
      <left/>
      <right/>
      <top style="medium">
        <color theme="4"/>
      </top>
      <bottom/>
      <diagonal/>
    </border>
    <border>
      <left/>
      <right/>
      <top style="medium">
        <color rgb="FF4F81BD"/>
      </top>
      <bottom style="thin">
        <color rgb="FF4F81BD"/>
      </bottom>
      <diagonal/>
    </border>
    <border>
      <left/>
      <right/>
      <top style="thin">
        <color rgb="FF4F81BD"/>
      </top>
      <bottom style="thin">
        <color rgb="FF4F81BD"/>
      </bottom>
      <diagonal/>
    </border>
    <border>
      <left/>
      <right/>
      <top/>
      <bottom style="thin">
        <color rgb="FF4F81BD"/>
      </bottom>
      <diagonal/>
    </border>
    <border>
      <left/>
      <right/>
      <top style="thin">
        <color theme="4"/>
      </top>
      <bottom style="thin">
        <color rgb="FF4F81BD"/>
      </bottom>
      <diagonal/>
    </border>
    <border>
      <left/>
      <right/>
      <top style="thin">
        <color theme="4"/>
      </top>
      <bottom style="thin">
        <color theme="4"/>
      </bottom>
      <diagonal/>
    </border>
    <border>
      <left/>
      <right/>
      <top style="thin">
        <color rgb="FF4F81BD"/>
      </top>
      <bottom/>
      <diagonal/>
    </border>
    <border>
      <left style="thick">
        <color theme="0"/>
      </left>
      <right/>
      <top style="medium">
        <color rgb="FF4F81BD"/>
      </top>
      <bottom style="thin">
        <color rgb="FF4F81BD"/>
      </bottom>
      <diagonal/>
    </border>
    <border>
      <left/>
      <right style="thick">
        <color theme="0"/>
      </right>
      <top style="medium">
        <color rgb="FF4F81BD"/>
      </top>
      <bottom style="thin">
        <color rgb="FF4F81BD"/>
      </bottom>
      <diagonal/>
    </border>
    <border>
      <left style="thick">
        <color theme="0"/>
      </left>
      <right/>
      <top style="thin">
        <color rgb="FF4F81BD"/>
      </top>
      <bottom style="thin">
        <color rgb="FF4F81BD"/>
      </bottom>
      <diagonal/>
    </border>
    <border>
      <left/>
      <right style="thick">
        <color theme="0"/>
      </right>
      <top style="thin">
        <color rgb="FF4F81BD"/>
      </top>
      <bottom style="thin">
        <color rgb="FF4F81BD"/>
      </bottom>
      <diagonal/>
    </border>
    <border>
      <left style="thick">
        <color theme="0"/>
      </left>
      <right/>
      <top/>
      <bottom/>
      <diagonal/>
    </border>
    <border>
      <left/>
      <right style="thick">
        <color theme="0"/>
      </right>
      <top/>
      <bottom/>
      <diagonal/>
    </border>
    <border>
      <left style="thick">
        <color theme="0"/>
      </left>
      <right/>
      <top/>
      <bottom style="medium">
        <color rgb="FF4F81BD"/>
      </bottom>
      <diagonal/>
    </border>
    <border>
      <left/>
      <right style="thick">
        <color theme="0"/>
      </right>
      <top/>
      <bottom style="medium">
        <color rgb="FF4F81BD"/>
      </bottom>
      <diagonal/>
    </border>
    <border>
      <left style="medium">
        <color theme="0"/>
      </left>
      <right/>
      <top style="medium">
        <color rgb="FF4F81BD"/>
      </top>
      <bottom style="thin">
        <color rgb="FF4F81BD"/>
      </bottom>
      <diagonal/>
    </border>
    <border>
      <left/>
      <right style="medium">
        <color theme="0"/>
      </right>
      <top style="medium">
        <color rgb="FF4F81BD"/>
      </top>
      <bottom style="thin">
        <color rgb="FF4F81BD"/>
      </bottom>
      <diagonal/>
    </border>
    <border>
      <left style="medium">
        <color theme="0"/>
      </left>
      <right/>
      <top/>
      <bottom/>
      <diagonal/>
    </border>
    <border>
      <left/>
      <right style="medium">
        <color theme="0"/>
      </right>
      <top/>
      <bottom/>
      <diagonal/>
    </border>
    <border>
      <left style="thick">
        <color theme="0"/>
      </left>
      <right/>
      <top/>
      <bottom style="thin">
        <color rgb="FF4F81BD"/>
      </bottom>
      <diagonal/>
    </border>
    <border>
      <left/>
      <right style="thick">
        <color theme="0"/>
      </right>
      <top/>
      <bottom style="thin">
        <color rgb="FF4F81BD"/>
      </bottom>
      <diagonal/>
    </border>
    <border>
      <left style="thick">
        <color theme="0"/>
      </left>
      <right/>
      <top style="thin">
        <color theme="4"/>
      </top>
      <bottom style="thin">
        <color theme="4"/>
      </bottom>
      <diagonal/>
    </border>
    <border>
      <left/>
      <right style="thick">
        <color theme="0"/>
      </right>
      <top style="thin">
        <color theme="4"/>
      </top>
      <bottom style="thin">
        <color theme="4"/>
      </bottom>
      <diagonal/>
    </border>
    <border>
      <left style="thick">
        <color theme="0"/>
      </left>
      <right/>
      <top/>
      <bottom style="medium">
        <color theme="4"/>
      </bottom>
      <diagonal/>
    </border>
    <border>
      <left/>
      <right style="thick">
        <color theme="0"/>
      </right>
      <top/>
      <bottom style="medium">
        <color theme="4"/>
      </bottom>
      <diagonal/>
    </border>
    <border>
      <left style="thick">
        <color theme="0"/>
      </left>
      <right/>
      <top style="thin">
        <color rgb="FF4F81BD"/>
      </top>
      <bottom/>
      <diagonal/>
    </border>
    <border>
      <left/>
      <right style="thick">
        <color theme="0"/>
      </right>
      <top style="thin">
        <color rgb="FF4F81BD"/>
      </top>
      <bottom/>
      <diagonal/>
    </border>
    <border>
      <left/>
      <right/>
      <top style="medium">
        <color rgb="FF4F81BD"/>
      </top>
      <bottom style="thin">
        <color theme="4"/>
      </bottom>
      <diagonal/>
    </border>
    <border>
      <left/>
      <right style="thick">
        <color theme="0"/>
      </right>
      <top style="thin">
        <color theme="4"/>
      </top>
      <bottom style="thin">
        <color rgb="FF4F81BD"/>
      </bottom>
      <diagonal/>
    </border>
    <border>
      <left style="thick">
        <color theme="0"/>
      </left>
      <right style="thick">
        <color theme="0"/>
      </right>
      <top/>
      <bottom/>
      <diagonal/>
    </border>
    <border>
      <left style="thick">
        <color theme="0"/>
      </left>
      <right/>
      <top style="thin">
        <color rgb="FF4F81BD"/>
      </top>
      <bottom style="thin">
        <color theme="4"/>
      </bottom>
      <diagonal/>
    </border>
    <border>
      <left style="thick">
        <color theme="0"/>
      </left>
      <right/>
      <top style="medium">
        <color rgb="FF4F81BD"/>
      </top>
      <bottom style="thin">
        <color theme="4"/>
      </bottom>
      <diagonal/>
    </border>
    <border>
      <left style="thick">
        <color theme="0"/>
      </left>
      <right/>
      <top style="thin">
        <color theme="4"/>
      </top>
      <bottom style="thin">
        <color rgb="FF4F81BD"/>
      </bottom>
      <diagonal/>
    </border>
    <border>
      <left style="thick">
        <color theme="0"/>
      </left>
      <right/>
      <top style="thick">
        <color theme="0"/>
      </top>
      <bottom style="thick">
        <color theme="0"/>
      </bottom>
      <diagonal/>
    </border>
    <border>
      <left style="thick">
        <color theme="0"/>
      </left>
      <right/>
      <top/>
      <bottom style="medium">
        <color rgb="FF0070C0"/>
      </bottom>
      <diagonal/>
    </border>
    <border>
      <left style="medium">
        <color theme="0"/>
      </left>
      <right/>
      <top style="medium">
        <color theme="0"/>
      </top>
      <bottom/>
      <diagonal/>
    </border>
    <border>
      <left style="thick">
        <color theme="0"/>
      </left>
      <right/>
      <top style="medium">
        <color theme="0"/>
      </top>
      <bottom style="thin">
        <color rgb="FF4F81BD"/>
      </bottom>
      <diagonal/>
    </border>
    <border>
      <left/>
      <right/>
      <top style="medium">
        <color theme="0"/>
      </top>
      <bottom style="thin">
        <color rgb="FF4F81BD"/>
      </bottom>
      <diagonal/>
    </border>
    <border>
      <left/>
      <right style="thick">
        <color theme="0"/>
      </right>
      <top style="medium">
        <color theme="0"/>
      </top>
      <bottom style="thin">
        <color rgb="FF4F81BD"/>
      </bottom>
      <diagonal/>
    </border>
    <border>
      <left style="medium">
        <color theme="0"/>
      </left>
      <right/>
      <top style="medium">
        <color theme="0"/>
      </top>
      <bottom style="thin">
        <color rgb="FF4F81BD"/>
      </bottom>
      <diagonal/>
    </border>
    <border>
      <left/>
      <right style="medium">
        <color theme="0"/>
      </right>
      <top style="medium">
        <color theme="0"/>
      </top>
      <bottom style="thin">
        <color rgb="FF4F81BD"/>
      </bottom>
      <diagonal/>
    </border>
    <border>
      <left style="medium">
        <color theme="0"/>
      </left>
      <right/>
      <top/>
      <bottom style="medium">
        <color rgb="FF0070C0"/>
      </bottom>
      <diagonal/>
    </border>
    <border>
      <left style="thick">
        <color theme="0"/>
      </left>
      <right/>
      <top style="thick">
        <color theme="0"/>
      </top>
      <bottom style="thin">
        <color rgb="FF4F81BD"/>
      </bottom>
      <diagonal/>
    </border>
    <border>
      <left/>
      <right/>
      <top style="medium">
        <color rgb="FF4F81BD"/>
      </top>
      <bottom/>
      <diagonal/>
    </border>
    <border>
      <left style="thick">
        <color theme="0"/>
      </left>
      <right style="thick">
        <color theme="0"/>
      </right>
      <top/>
      <bottom style="thin">
        <color rgb="FF4F81BD"/>
      </bottom>
      <diagonal/>
    </border>
    <border>
      <left style="thick">
        <color theme="0"/>
      </left>
      <right style="thick">
        <color theme="0"/>
      </right>
      <top style="thin">
        <color rgb="FF4F81BD"/>
      </top>
      <bottom style="thin">
        <color rgb="FF366092"/>
      </bottom>
      <diagonal/>
    </border>
    <border>
      <left style="thick">
        <color theme="0"/>
      </left>
      <right/>
      <top style="thick">
        <color theme="0"/>
      </top>
      <bottom style="medium">
        <color theme="4"/>
      </bottom>
      <diagonal/>
    </border>
    <border>
      <left/>
      <right/>
      <top style="thin">
        <color theme="4" tint="-0.24994659260841701"/>
      </top>
      <bottom style="medium">
        <color rgb="FF0070C0"/>
      </bottom>
      <diagonal/>
    </border>
    <border>
      <left style="thick">
        <color theme="0"/>
      </left>
      <right style="thick">
        <color theme="0"/>
      </right>
      <top/>
      <bottom style="medium">
        <color rgb="FF0070C0"/>
      </bottom>
      <diagonal/>
    </border>
    <border>
      <left style="thick">
        <color theme="0"/>
      </left>
      <right/>
      <top style="thin">
        <color rgb="FF366092"/>
      </top>
      <bottom style="medium">
        <color rgb="FF0070C0"/>
      </bottom>
      <diagonal/>
    </border>
    <border>
      <left/>
      <right style="thick">
        <color theme="0"/>
      </right>
      <top style="medium">
        <color rgb="FF0070C0"/>
      </top>
      <bottom/>
      <diagonal/>
    </border>
    <border>
      <left style="thick">
        <color theme="0"/>
      </left>
      <right style="thick">
        <color theme="0"/>
      </right>
      <top style="medium">
        <color rgb="FF0070C0"/>
      </top>
      <bottom style="thin">
        <color rgb="FF4F81BD"/>
      </bottom>
      <diagonal/>
    </border>
    <border>
      <left style="thick">
        <color theme="0"/>
      </left>
      <right/>
      <top style="medium">
        <color rgb="FF0070C0"/>
      </top>
      <bottom style="thin">
        <color rgb="FF4F81BD"/>
      </bottom>
      <diagonal/>
    </border>
    <border>
      <left/>
      <right style="thick">
        <color theme="0"/>
      </right>
      <top/>
      <bottom style="medium">
        <color rgb="FF0070C0"/>
      </bottom>
      <diagonal/>
    </border>
    <border>
      <left style="thick">
        <color theme="0"/>
      </left>
      <right style="thick">
        <color theme="0"/>
      </right>
      <top style="medium">
        <color rgb="FF0070C0"/>
      </top>
      <bottom style="medium">
        <color rgb="FF0070C0"/>
      </bottom>
      <diagonal/>
    </border>
    <border>
      <left style="thick">
        <color theme="0"/>
      </left>
      <right/>
      <top style="medium">
        <color rgb="FF0070C0"/>
      </top>
      <bottom style="medium">
        <color rgb="FF0070C0"/>
      </bottom>
      <diagonal/>
    </border>
    <border>
      <left/>
      <right/>
      <top/>
      <bottom style="medium">
        <color rgb="FF0070C0"/>
      </bottom>
      <diagonal/>
    </border>
    <border>
      <left style="thick">
        <color theme="0"/>
      </left>
      <right/>
      <top style="thin">
        <color theme="4"/>
      </top>
      <bottom style="medium">
        <color theme="4"/>
      </bottom>
      <diagonal/>
    </border>
    <border>
      <left/>
      <right/>
      <top style="thin">
        <color theme="4"/>
      </top>
      <bottom style="medium">
        <color theme="4"/>
      </bottom>
      <diagonal/>
    </border>
    <border>
      <left/>
      <right style="thick">
        <color theme="0"/>
      </right>
      <top style="thin">
        <color theme="4"/>
      </top>
      <bottom style="medium">
        <color theme="4"/>
      </bottom>
      <diagonal/>
    </border>
    <border>
      <left/>
      <right/>
      <top style="thick">
        <color theme="0"/>
      </top>
      <bottom style="thick">
        <color theme="0"/>
      </bottom>
      <diagonal/>
    </border>
  </borders>
  <cellStyleXfs count="10">
    <xf numFmtId="0" fontId="0" fillId="0" borderId="0"/>
    <xf numFmtId="0" fontId="2" fillId="0" borderId="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3">
    <xf numFmtId="0" fontId="0" fillId="0" borderId="0" xfId="0"/>
    <xf numFmtId="0" fontId="7" fillId="0" borderId="0" xfId="0" applyFont="1"/>
    <xf numFmtId="0" fontId="9" fillId="0" borderId="0" xfId="0" applyFont="1"/>
    <xf numFmtId="0" fontId="10" fillId="0" borderId="0" xfId="0" applyFont="1"/>
    <xf numFmtId="0" fontId="8" fillId="6" borderId="46" xfId="0" applyFont="1" applyFill="1" applyBorder="1" applyAlignment="1">
      <alignment horizontal="center" vertical="center"/>
    </xf>
    <xf numFmtId="0" fontId="9" fillId="3" borderId="0" xfId="0" applyFont="1" applyFill="1" applyAlignment="1">
      <alignment horizontal="center" vertical="center" wrapText="1"/>
    </xf>
    <xf numFmtId="0" fontId="9" fillId="0" borderId="0" xfId="0" applyFont="1" applyAlignment="1">
      <alignment horizontal="center" vertical="center" wrapText="1"/>
    </xf>
    <xf numFmtId="0" fontId="8" fillId="6" borderId="45" xfId="0" applyFont="1" applyFill="1" applyBorder="1" applyAlignment="1">
      <alignment horizontal="center" vertical="center" wrapText="1"/>
    </xf>
    <xf numFmtId="3" fontId="9" fillId="0" borderId="26" xfId="0" applyNumberFormat="1" applyFont="1" applyBorder="1" applyAlignment="1">
      <alignment horizontal="center" vertical="center" wrapText="1"/>
    </xf>
    <xf numFmtId="0" fontId="9" fillId="0" borderId="0" xfId="0" applyFont="1" applyAlignment="1">
      <alignment horizontal="left" vertical="center" wrapText="1"/>
    </xf>
    <xf numFmtId="3" fontId="7" fillId="3" borderId="0" xfId="0" applyNumberFormat="1" applyFont="1" applyFill="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7" fillId="0" borderId="0" xfId="0" applyFont="1" applyAlignment="1">
      <alignment horizontal="right"/>
    </xf>
    <xf numFmtId="0" fontId="11" fillId="0" borderId="0" xfId="0" applyFont="1"/>
    <xf numFmtId="0" fontId="8" fillId="0" borderId="0" xfId="0" applyFont="1"/>
    <xf numFmtId="0" fontId="9" fillId="0" borderId="0" xfId="0" applyFont="1" applyAlignment="1">
      <alignment horizontal="left" vertical="center"/>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164" fontId="13" fillId="0" borderId="5" xfId="7" applyNumberFormat="1" applyFont="1" applyFill="1" applyBorder="1" applyAlignment="1">
      <alignment horizontal="center" vertical="center" wrapText="1"/>
    </xf>
    <xf numFmtId="0" fontId="7" fillId="3" borderId="0" xfId="0" applyFont="1" applyFill="1" applyAlignment="1">
      <alignment horizontal="left" vertical="center" wrapText="1"/>
    </xf>
    <xf numFmtId="3" fontId="7" fillId="3" borderId="28"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164" fontId="14" fillId="3" borderId="9" xfId="7" applyNumberFormat="1" applyFont="1" applyFill="1" applyBorder="1" applyAlignment="1">
      <alignment horizontal="center" vertical="center" wrapText="1"/>
    </xf>
    <xf numFmtId="3" fontId="7" fillId="3" borderId="14" xfId="0" applyNumberFormat="1" applyFont="1" applyFill="1" applyBorder="1" applyAlignment="1">
      <alignment horizontal="center" vertical="center" wrapText="1"/>
    </xf>
    <xf numFmtId="164" fontId="14" fillId="3" borderId="0"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3" fontId="9" fillId="0" borderId="0" xfId="0" applyNumberFormat="1" applyFont="1" applyAlignment="1">
      <alignment horizontal="center" vertical="center" wrapText="1"/>
    </xf>
    <xf numFmtId="164" fontId="13" fillId="0" borderId="14" xfId="7" applyNumberFormat="1" applyFont="1" applyFill="1" applyBorder="1" applyAlignment="1">
      <alignment horizontal="center" vertical="center" wrapText="1"/>
    </xf>
    <xf numFmtId="0" fontId="7" fillId="0" borderId="0" xfId="0" applyFont="1" applyAlignment="1">
      <alignment horizontal="center"/>
    </xf>
    <xf numFmtId="164" fontId="13" fillId="0" borderId="27" xfId="7" applyNumberFormat="1" applyFont="1" applyFill="1" applyBorder="1" applyAlignment="1">
      <alignment horizontal="center" vertical="center" wrapText="1"/>
    </xf>
    <xf numFmtId="164" fontId="9" fillId="0" borderId="1" xfId="7" applyNumberFormat="1" applyFont="1" applyFill="1" applyBorder="1" applyAlignment="1">
      <alignment horizontal="center" vertical="center" wrapText="1"/>
    </xf>
    <xf numFmtId="164" fontId="13" fillId="0" borderId="26"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7" fillId="4" borderId="14" xfId="0" applyNumberFormat="1" applyFont="1" applyFill="1" applyBorder="1" applyAlignment="1">
      <alignment horizontal="center" vertical="center" wrapText="1"/>
    </xf>
    <xf numFmtId="3" fontId="7" fillId="4" borderId="15" xfId="0" applyNumberFormat="1" applyFont="1" applyFill="1" applyBorder="1" applyAlignment="1">
      <alignment horizontal="center" vertical="center" wrapText="1"/>
    </xf>
    <xf numFmtId="164" fontId="14" fillId="4" borderId="0" xfId="7"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164" fontId="7" fillId="4" borderId="14" xfId="7" applyNumberFormat="1" applyFont="1" applyFill="1" applyBorder="1" applyAlignment="1">
      <alignment horizontal="center" vertical="center" wrapText="1"/>
    </xf>
    <xf numFmtId="164" fontId="7" fillId="4" borderId="15" xfId="7" applyNumberFormat="1" applyFont="1" applyFill="1" applyBorder="1" applyAlignment="1">
      <alignment horizontal="center" vertical="center" wrapText="1"/>
    </xf>
    <xf numFmtId="164" fontId="14" fillId="4" borderId="0" xfId="7" applyNumberFormat="1" applyFont="1" applyFill="1" applyAlignment="1">
      <alignment horizontal="center" vertical="center" wrapText="1"/>
    </xf>
    <xf numFmtId="0" fontId="7" fillId="0" borderId="0" xfId="0" applyFont="1" applyAlignment="1">
      <alignment horizontal="left" vertical="center" wrapText="1"/>
    </xf>
    <xf numFmtId="3" fontId="9" fillId="0" borderId="14" xfId="7" applyNumberFormat="1" applyFont="1" applyFill="1" applyBorder="1" applyAlignment="1">
      <alignment horizontal="center" vertical="center" wrapText="1"/>
    </xf>
    <xf numFmtId="164" fontId="13" fillId="0" borderId="0" xfId="7" applyNumberFormat="1" applyFont="1" applyFill="1" applyBorder="1" applyAlignment="1">
      <alignment horizontal="center" vertical="center" wrapText="1"/>
    </xf>
    <xf numFmtId="164" fontId="14" fillId="0" borderId="0" xfId="7" applyNumberFormat="1" applyFont="1" applyFill="1" applyAlignment="1">
      <alignment horizontal="center" vertical="center" wrapText="1"/>
    </xf>
    <xf numFmtId="10" fontId="9" fillId="0" borderId="26" xfId="7" applyNumberFormat="1" applyFont="1" applyFill="1" applyBorder="1" applyAlignment="1">
      <alignment horizontal="center" vertical="center" wrapText="1"/>
    </xf>
    <xf numFmtId="10" fontId="9" fillId="0" borderId="27" xfId="7" applyNumberFormat="1" applyFont="1" applyFill="1" applyBorder="1" applyAlignment="1">
      <alignment horizontal="center" vertical="center" wrapText="1"/>
    </xf>
    <xf numFmtId="0" fontId="7" fillId="3" borderId="0" xfId="0" applyFont="1" applyFill="1" applyAlignment="1">
      <alignment horizontal="left" vertical="center"/>
    </xf>
    <xf numFmtId="0" fontId="7" fillId="4" borderId="0" xfId="0" applyFont="1" applyFill="1" applyAlignment="1">
      <alignment vertical="center" wrapText="1"/>
    </xf>
    <xf numFmtId="164" fontId="13" fillId="0" borderId="13" xfId="7" applyNumberFormat="1" applyFont="1" applyFill="1" applyBorder="1" applyAlignment="1">
      <alignment horizontal="center" vertical="center" wrapText="1"/>
    </xf>
    <xf numFmtId="10" fontId="7" fillId="4" borderId="0" xfId="7" applyNumberFormat="1" applyFont="1" applyFill="1" applyBorder="1" applyAlignment="1">
      <alignment horizontal="center" vertical="center" wrapText="1"/>
    </xf>
    <xf numFmtId="10" fontId="9" fillId="0" borderId="1" xfId="7" applyNumberFormat="1" applyFont="1" applyFill="1" applyBorder="1" applyAlignment="1">
      <alignment horizontal="center" vertical="center" wrapText="1"/>
    </xf>
    <xf numFmtId="0" fontId="7" fillId="3" borderId="0" xfId="0" applyFont="1" applyFill="1"/>
    <xf numFmtId="0" fontId="8" fillId="6" borderId="6" xfId="0" applyFont="1" applyFill="1" applyBorder="1" applyAlignment="1">
      <alignment horizontal="center" vertical="center" wrapText="1"/>
    </xf>
    <xf numFmtId="0" fontId="7" fillId="0" borderId="0" xfId="0" applyFont="1" applyAlignment="1">
      <alignment vertical="center"/>
    </xf>
    <xf numFmtId="0" fontId="8" fillId="6" borderId="0" xfId="0" applyFont="1" applyFill="1" applyAlignment="1">
      <alignment horizontal="center" vertical="center" wrapText="1"/>
    </xf>
    <xf numFmtId="0" fontId="8" fillId="6" borderId="3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7" fillId="0" borderId="47" xfId="0" applyFont="1" applyBorder="1" applyAlignment="1">
      <alignment vertical="center" wrapText="1"/>
    </xf>
    <xf numFmtId="0" fontId="7" fillId="0" borderId="22" xfId="0" applyFont="1" applyBorder="1" applyAlignment="1">
      <alignment horizontal="center" vertical="center" wrapText="1"/>
    </xf>
    <xf numFmtId="164" fontId="7" fillId="0" borderId="22" xfId="7" applyNumberFormat="1" applyFont="1" applyBorder="1" applyAlignment="1">
      <alignment horizontal="center" vertical="center" wrapText="1"/>
    </xf>
    <xf numFmtId="0" fontId="7" fillId="4" borderId="0" xfId="0" applyFont="1" applyFill="1"/>
    <xf numFmtId="0" fontId="7" fillId="0" borderId="28" xfId="0"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28" xfId="0" applyNumberFormat="1" applyFont="1" applyBorder="1" applyAlignment="1">
      <alignment horizontal="center" vertical="center" wrapText="1"/>
    </xf>
    <xf numFmtId="0" fontId="7" fillId="0" borderId="14" xfId="0"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9" fillId="0" borderId="27" xfId="0" applyNumberFormat="1" applyFont="1" applyBorder="1" applyAlignment="1">
      <alignment horizontal="center" vertical="center" wrapText="1"/>
    </xf>
    <xf numFmtId="164" fontId="13" fillId="0" borderId="12" xfId="7" quotePrefix="1" applyNumberFormat="1" applyFont="1" applyFill="1" applyBorder="1" applyAlignment="1">
      <alignment horizontal="center" vertical="center" wrapText="1"/>
    </xf>
    <xf numFmtId="164" fontId="13" fillId="0" borderId="5" xfId="7" quotePrefix="1" applyNumberFormat="1" applyFont="1" applyFill="1" applyBorder="1" applyAlignment="1">
      <alignment horizontal="center" vertical="center" wrapText="1"/>
    </xf>
    <xf numFmtId="164" fontId="13" fillId="0" borderId="13" xfId="7" quotePrefix="1" applyNumberFormat="1" applyFont="1" applyFill="1" applyBorder="1" applyAlignment="1">
      <alignment horizontal="center" vertical="center" wrapText="1"/>
    </xf>
    <xf numFmtId="0" fontId="7" fillId="4" borderId="0" xfId="0" applyFont="1" applyFill="1" applyAlignment="1">
      <alignment vertical="center"/>
    </xf>
    <xf numFmtId="164" fontId="14" fillId="0" borderId="28"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0" fontId="10" fillId="0" borderId="29" xfId="0" applyFont="1" applyBorder="1" applyAlignment="1">
      <alignment horizontal="center"/>
    </xf>
    <xf numFmtId="164" fontId="14" fillId="0" borderId="0" xfId="0" applyNumberFormat="1" applyFont="1" applyAlignment="1">
      <alignment horizontal="center" vertical="center" wrapText="1"/>
    </xf>
    <xf numFmtId="0" fontId="10" fillId="0" borderId="0" xfId="0" applyFont="1" applyAlignment="1">
      <alignment horizontal="center"/>
    </xf>
    <xf numFmtId="164" fontId="14" fillId="0" borderId="14" xfId="0" applyNumberFormat="1" applyFont="1" applyBorder="1" applyAlignment="1">
      <alignment horizontal="center" vertical="center" wrapText="1"/>
    </xf>
    <xf numFmtId="0" fontId="10" fillId="0" borderId="15" xfId="0" applyFont="1" applyBorder="1" applyAlignment="1">
      <alignment horizontal="center"/>
    </xf>
    <xf numFmtId="164" fontId="13" fillId="0" borderId="16"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0" fillId="0" borderId="27" xfId="0" applyFont="1" applyBorder="1" applyAlignment="1">
      <alignment horizontal="center"/>
    </xf>
    <xf numFmtId="164" fontId="13" fillId="0" borderId="1" xfId="0" applyNumberFormat="1" applyFont="1" applyBorder="1" applyAlignment="1">
      <alignment horizontal="center" vertical="center" wrapText="1"/>
    </xf>
    <xf numFmtId="0" fontId="10" fillId="0" borderId="1" xfId="0" applyFont="1" applyBorder="1" applyAlignment="1">
      <alignment horizontal="center"/>
    </xf>
    <xf numFmtId="164" fontId="13" fillId="0" borderId="26" xfId="0" applyNumberFormat="1" applyFont="1" applyBorder="1" applyAlignment="1">
      <alignment horizontal="center" vertical="center" wrapText="1"/>
    </xf>
    <xf numFmtId="0" fontId="7" fillId="0" borderId="1" xfId="0" applyFont="1" applyBorder="1"/>
    <xf numFmtId="0" fontId="9" fillId="0" borderId="3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1" xfId="0" applyFont="1" applyBorder="1" applyAlignment="1">
      <alignment horizontal="center" vertical="center" wrapText="1"/>
    </xf>
    <xf numFmtId="164" fontId="13" fillId="0" borderId="7" xfId="7" applyNumberFormat="1" applyFont="1" applyFill="1" applyBorder="1" applyAlignment="1">
      <alignment horizontal="center" vertical="center" wrapText="1"/>
    </xf>
    <xf numFmtId="164" fontId="14" fillId="4" borderId="0" xfId="0" applyNumberFormat="1" applyFont="1" applyFill="1" applyAlignment="1">
      <alignment horizontal="center" vertical="center" wrapText="1"/>
    </xf>
    <xf numFmtId="164" fontId="9" fillId="0" borderId="1" xfId="0" applyNumberFormat="1" applyFont="1" applyBorder="1" applyAlignment="1">
      <alignment horizontal="center" vertical="center" wrapText="1"/>
    </xf>
    <xf numFmtId="1" fontId="7" fillId="4" borderId="28" xfId="0" applyNumberFormat="1" applyFont="1" applyFill="1" applyBorder="1" applyAlignment="1">
      <alignment horizontal="center" vertical="center" wrapText="1"/>
    </xf>
    <xf numFmtId="1" fontId="7" fillId="4" borderId="9" xfId="0" applyNumberFormat="1" applyFont="1" applyFill="1" applyBorder="1" applyAlignment="1">
      <alignment horizontal="center" vertical="center" wrapText="1"/>
    </xf>
    <xf numFmtId="1" fontId="7" fillId="4" borderId="29" xfId="7" applyNumberFormat="1" applyFont="1" applyFill="1" applyBorder="1" applyAlignment="1">
      <alignment horizontal="center" vertical="center" wrapText="1"/>
    </xf>
    <xf numFmtId="3" fontId="7" fillId="4" borderId="0" xfId="7" applyNumberFormat="1" applyFont="1" applyFill="1" applyBorder="1" applyAlignment="1">
      <alignment horizontal="center" vertical="center" wrapText="1"/>
    </xf>
    <xf numFmtId="3" fontId="7" fillId="4" borderId="9" xfId="7" applyNumberFormat="1" applyFont="1" applyFill="1" applyBorder="1" applyAlignment="1">
      <alignment horizontal="center" vertical="center" wrapText="1"/>
    </xf>
    <xf numFmtId="1" fontId="7" fillId="4" borderId="14" xfId="0" applyNumberFormat="1" applyFont="1" applyFill="1" applyBorder="1" applyAlignment="1">
      <alignment horizontal="center" vertical="center" wrapText="1"/>
    </xf>
    <xf numFmtId="1" fontId="7" fillId="4" borderId="0" xfId="0" applyNumberFormat="1" applyFont="1" applyFill="1" applyAlignment="1">
      <alignment horizontal="center" vertical="center" wrapText="1"/>
    </xf>
    <xf numFmtId="1" fontId="7" fillId="4" borderId="15" xfId="7" applyNumberFormat="1" applyFont="1" applyFill="1" applyBorder="1" applyAlignment="1">
      <alignment horizontal="center" vertical="center" wrapText="1"/>
    </xf>
    <xf numFmtId="164" fontId="13" fillId="0" borderId="33" xfId="7" quotePrefix="1" applyNumberFormat="1" applyFont="1" applyFill="1" applyBorder="1" applyAlignment="1">
      <alignment horizontal="center" vertical="center" wrapText="1"/>
    </xf>
    <xf numFmtId="164" fontId="13" fillId="0" borderId="8" xfId="7" quotePrefix="1" applyNumberFormat="1" applyFont="1" applyFill="1" applyBorder="1" applyAlignment="1">
      <alignment horizontal="center" vertical="center" wrapText="1"/>
    </xf>
    <xf numFmtId="164" fontId="13" fillId="0" borderId="25" xfId="7" quotePrefix="1" applyNumberFormat="1" applyFont="1" applyFill="1" applyBorder="1" applyAlignment="1">
      <alignment horizontal="center" vertical="center" wrapText="1"/>
    </xf>
    <xf numFmtId="0" fontId="17" fillId="0" borderId="27" xfId="0" applyFont="1" applyBorder="1" applyAlignment="1">
      <alignment horizontal="center"/>
    </xf>
    <xf numFmtId="0" fontId="10" fillId="0" borderId="1" xfId="0" applyFont="1" applyBorder="1"/>
    <xf numFmtId="0" fontId="9"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 fontId="9" fillId="0" borderId="1" xfId="0" applyNumberFormat="1" applyFont="1" applyBorder="1" applyAlignment="1">
      <alignment horizontal="center" vertical="center" wrapText="1"/>
    </xf>
    <xf numFmtId="0" fontId="10" fillId="0" borderId="2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164" fontId="14" fillId="0" borderId="28"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7" fillId="0" borderId="0" xfId="0" applyNumberFormat="1" applyFont="1" applyAlignment="1">
      <alignment horizontal="center" vertical="center"/>
    </xf>
    <xf numFmtId="0" fontId="10" fillId="0" borderId="15" xfId="0" applyFont="1" applyBorder="1" applyAlignment="1">
      <alignment horizontal="center" vertical="center"/>
    </xf>
    <xf numFmtId="164" fontId="14" fillId="0" borderId="14" xfId="0" applyNumberFormat="1" applyFont="1" applyBorder="1" applyAlignment="1">
      <alignment horizontal="center" vertical="center"/>
    </xf>
    <xf numFmtId="164" fontId="14" fillId="0" borderId="0" xfId="0" applyNumberFormat="1" applyFont="1" applyAlignment="1">
      <alignment horizontal="center"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center" vertical="center"/>
    </xf>
    <xf numFmtId="164" fontId="13" fillId="0" borderId="26"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3" fontId="7" fillId="0" borderId="0" xfId="0" applyNumberFormat="1" applyFont="1" applyAlignment="1">
      <alignment horizontal="center" vertical="center"/>
    </xf>
    <xf numFmtId="3" fontId="7" fillId="4" borderId="29" xfId="0" applyNumberFormat="1" applyFont="1" applyFill="1" applyBorder="1" applyAlignment="1">
      <alignment horizontal="center" vertical="center" wrapText="1"/>
    </xf>
    <xf numFmtId="0" fontId="17" fillId="0" borderId="1" xfId="0" applyFont="1" applyBorder="1" applyAlignment="1">
      <alignment horizontal="center"/>
    </xf>
    <xf numFmtId="0" fontId="9" fillId="0" borderId="1" xfId="0" applyFont="1" applyBorder="1" applyAlignment="1">
      <alignment horizontal="center"/>
    </xf>
    <xf numFmtId="4" fontId="7" fillId="0" borderId="14" xfId="0" applyNumberFormat="1" applyFont="1" applyBorder="1" applyAlignment="1">
      <alignment horizontal="center" vertical="center" wrapText="1"/>
    </xf>
    <xf numFmtId="4" fontId="9" fillId="0" borderId="26" xfId="0" applyNumberFormat="1" applyFont="1" applyBorder="1" applyAlignment="1">
      <alignment horizontal="center" vertical="center" wrapText="1"/>
    </xf>
    <xf numFmtId="164" fontId="7" fillId="4" borderId="15" xfId="0" applyNumberFormat="1" applyFont="1" applyFill="1" applyBorder="1" applyAlignment="1">
      <alignment horizontal="center" vertical="center" wrapText="1"/>
    </xf>
    <xf numFmtId="3" fontId="19" fillId="0" borderId="14" xfId="0" applyNumberFormat="1" applyFont="1" applyBorder="1" applyAlignment="1">
      <alignment horizontal="center" vertical="center" wrapText="1"/>
    </xf>
    <xf numFmtId="3" fontId="19" fillId="0" borderId="0" xfId="0" applyNumberFormat="1" applyFont="1" applyAlignment="1">
      <alignment horizontal="center" vertical="center" wrapText="1"/>
    </xf>
    <xf numFmtId="1" fontId="7" fillId="3" borderId="20" xfId="0" applyNumberFormat="1" applyFont="1" applyFill="1" applyBorder="1" applyAlignment="1">
      <alignment horizontal="left" vertical="center" wrapText="1"/>
    </xf>
    <xf numFmtId="3" fontId="7" fillId="3" borderId="15" xfId="0" applyNumberFormat="1" applyFont="1" applyFill="1" applyBorder="1" applyAlignment="1">
      <alignment horizontal="center" vertical="center" wrapText="1"/>
    </xf>
    <xf numFmtId="3" fontId="7" fillId="3" borderId="21" xfId="0" applyNumberFormat="1" applyFont="1" applyFill="1" applyBorder="1" applyAlignment="1">
      <alignment horizontal="center" vertical="center" wrapText="1"/>
    </xf>
    <xf numFmtId="1" fontId="9" fillId="3" borderId="44" xfId="0" applyNumberFormat="1" applyFont="1" applyFill="1" applyBorder="1" applyAlignment="1">
      <alignment horizontal="left" vertical="center" wrapText="1"/>
    </xf>
    <xf numFmtId="3" fontId="9" fillId="3" borderId="37" xfId="0" applyNumberFormat="1" applyFont="1" applyFill="1" applyBorder="1" applyAlignment="1">
      <alignment horizontal="center" vertical="center" wrapText="1"/>
    </xf>
    <xf numFmtId="164" fontId="13" fillId="0" borderId="6" xfId="7" quotePrefix="1" applyNumberFormat="1" applyFont="1" applyFill="1" applyBorder="1" applyAlignment="1">
      <alignment horizontal="center" vertical="center" wrapText="1"/>
    </xf>
    <xf numFmtId="0" fontId="9" fillId="0" borderId="27" xfId="0" applyFont="1" applyBorder="1" applyAlignment="1">
      <alignment horizontal="center"/>
    </xf>
    <xf numFmtId="0" fontId="9" fillId="3" borderId="0" xfId="0" applyFont="1" applyFill="1" applyAlignment="1">
      <alignment horizontal="left"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2" fontId="7" fillId="0" borderId="0" xfId="0" applyNumberFormat="1" applyFont="1" applyAlignment="1">
      <alignment horizontal="center" vertical="center" wrapText="1"/>
    </xf>
    <xf numFmtId="0" fontId="9" fillId="4" borderId="0" xfId="0" applyFont="1" applyFill="1" applyAlignment="1">
      <alignment horizontal="left" vertical="center"/>
    </xf>
    <xf numFmtId="3" fontId="7" fillId="4" borderId="14" xfId="0" applyNumberFormat="1" applyFont="1" applyFill="1" applyBorder="1" applyAlignment="1">
      <alignment horizontal="center" vertical="center"/>
    </xf>
    <xf numFmtId="3" fontId="7" fillId="4" borderId="0" xfId="0" applyNumberFormat="1" applyFont="1" applyFill="1" applyAlignment="1">
      <alignment horizontal="center" vertical="center"/>
    </xf>
    <xf numFmtId="3" fontId="7" fillId="4" borderId="15" xfId="0" applyNumberFormat="1" applyFont="1" applyFill="1" applyBorder="1" applyAlignment="1">
      <alignment horizontal="center" vertical="center"/>
    </xf>
    <xf numFmtId="0" fontId="13" fillId="3" borderId="8" xfId="0" applyFont="1" applyFill="1" applyBorder="1" applyAlignment="1">
      <alignment horizontal="left" vertical="center"/>
    </xf>
    <xf numFmtId="164" fontId="13" fillId="3" borderId="24" xfId="0" applyNumberFormat="1" applyFont="1" applyFill="1" applyBorder="1" applyAlignment="1">
      <alignment horizontal="center" vertical="center"/>
    </xf>
    <xf numFmtId="0" fontId="13" fillId="3" borderId="1" xfId="0" applyFont="1" applyFill="1" applyBorder="1" applyAlignment="1">
      <alignment horizontal="left" vertical="center"/>
    </xf>
    <xf numFmtId="164" fontId="13" fillId="3" borderId="26" xfId="0" applyNumberFormat="1" applyFont="1" applyFill="1" applyBorder="1" applyAlignment="1">
      <alignment horizontal="center" vertical="center"/>
    </xf>
    <xf numFmtId="3" fontId="7" fillId="4" borderId="20" xfId="0" applyNumberFormat="1" applyFont="1" applyFill="1" applyBorder="1" applyAlignment="1">
      <alignment horizontal="center" vertical="center" wrapText="1"/>
    </xf>
    <xf numFmtId="164" fontId="14" fillId="4" borderId="21" xfId="7" applyNumberFormat="1" applyFont="1" applyFill="1" applyBorder="1" applyAlignment="1">
      <alignment horizontal="center" vertical="center" wrapText="1"/>
    </xf>
    <xf numFmtId="0" fontId="9" fillId="3" borderId="2" xfId="0" applyFont="1" applyFill="1" applyBorder="1" applyAlignment="1">
      <alignment vertical="center" wrapText="1"/>
    </xf>
    <xf numFmtId="3" fontId="9" fillId="3" borderId="16"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164" fontId="13" fillId="3" borderId="17" xfId="7" applyNumberFormat="1" applyFont="1" applyFill="1" applyBorder="1" applyAlignment="1">
      <alignment horizontal="center" vertical="center" wrapText="1"/>
    </xf>
    <xf numFmtId="164" fontId="13" fillId="3" borderId="2" xfId="7" applyNumberFormat="1" applyFont="1" applyFill="1" applyBorder="1" applyAlignment="1">
      <alignment horizontal="center" vertical="center" wrapText="1"/>
    </xf>
    <xf numFmtId="0" fontId="20" fillId="0" borderId="0" xfId="0" applyFont="1"/>
    <xf numFmtId="0" fontId="20" fillId="0" borderId="0" xfId="2" applyFont="1" applyAlignment="1">
      <alignment vertical="center"/>
    </xf>
    <xf numFmtId="0" fontId="12" fillId="3" borderId="0" xfId="1" applyFont="1" applyFill="1" applyAlignment="1">
      <alignment horizontal="center" vertical="center"/>
    </xf>
    <xf numFmtId="0" fontId="21" fillId="0" borderId="0" xfId="1" applyFont="1" applyAlignment="1">
      <alignment horizontal="center" vertical="center"/>
    </xf>
    <xf numFmtId="0" fontId="11" fillId="0" borderId="0" xfId="1" applyFont="1" applyAlignment="1">
      <alignment horizontal="center" vertical="center"/>
    </xf>
    <xf numFmtId="0" fontId="20" fillId="0" borderId="0" xfId="1" applyFont="1" applyAlignment="1">
      <alignment vertical="center"/>
    </xf>
    <xf numFmtId="0" fontId="11" fillId="0" borderId="0" xfId="1" applyFont="1" applyAlignment="1">
      <alignment vertical="center"/>
    </xf>
    <xf numFmtId="0" fontId="20" fillId="0" borderId="0" xfId="6" applyFont="1" applyAlignment="1" applyProtection="1"/>
    <xf numFmtId="0" fontId="20" fillId="0" borderId="0" xfId="3" applyFont="1" applyAlignment="1" applyProtection="1"/>
    <xf numFmtId="0" fontId="20" fillId="0" borderId="0" xfId="0" applyFont="1" applyAlignment="1">
      <alignment horizontal="center"/>
    </xf>
    <xf numFmtId="0" fontId="20" fillId="0" borderId="0" xfId="0" applyFont="1" applyAlignment="1">
      <alignment horizontal="left"/>
    </xf>
    <xf numFmtId="0" fontId="20" fillId="0" borderId="0" xfId="2" applyFont="1" applyAlignment="1">
      <alignment horizontal="left" vertical="center"/>
    </xf>
    <xf numFmtId="0" fontId="20" fillId="0" borderId="0" xfId="1" applyFont="1" applyAlignment="1">
      <alignment horizontal="center" vertical="center"/>
    </xf>
    <xf numFmtId="0" fontId="20" fillId="0" borderId="0" xfId="1" applyFont="1" applyAlignment="1">
      <alignment horizontal="left" vertical="center"/>
    </xf>
    <xf numFmtId="0" fontId="20" fillId="0" borderId="0" xfId="4" applyFont="1" applyFill="1" applyAlignment="1" applyProtection="1">
      <alignment horizontal="center" vertical="center"/>
    </xf>
    <xf numFmtId="0" fontId="20" fillId="0" borderId="0" xfId="0" applyFont="1" applyAlignment="1">
      <alignment vertical="center"/>
    </xf>
    <xf numFmtId="0" fontId="22" fillId="0" borderId="0" xfId="0" applyFont="1" applyAlignment="1">
      <alignment horizontal="left"/>
    </xf>
    <xf numFmtId="0" fontId="20" fillId="0" borderId="0" xfId="0" applyFont="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xf>
    <xf numFmtId="0" fontId="23" fillId="2" borderId="0" xfId="1" applyFont="1" applyFill="1" applyAlignment="1">
      <alignment horizontal="center" vertical="center"/>
    </xf>
    <xf numFmtId="49" fontId="12" fillId="5" borderId="0" xfId="1" quotePrefix="1" applyNumberFormat="1" applyFont="1" applyFill="1" applyAlignment="1">
      <alignment horizontal="center" vertical="center"/>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vertical="center" wrapText="1"/>
    </xf>
    <xf numFmtId="164" fontId="7" fillId="0" borderId="22" xfId="0" applyNumberFormat="1" applyFont="1" applyBorder="1" applyAlignment="1">
      <alignment horizontal="center" vertical="center" wrapText="1"/>
    </xf>
    <xf numFmtId="0" fontId="24" fillId="0" borderId="0" xfId="0" applyFont="1" applyAlignment="1">
      <alignment vertical="center"/>
    </xf>
    <xf numFmtId="0" fontId="26" fillId="0" borderId="0" xfId="0" applyFont="1"/>
    <xf numFmtId="164" fontId="9" fillId="0" borderId="12" xfId="7" applyNumberFormat="1" applyFont="1" applyFill="1" applyBorder="1" applyAlignment="1">
      <alignment horizontal="center" vertical="center" wrapText="1"/>
    </xf>
    <xf numFmtId="164" fontId="9" fillId="0" borderId="5" xfId="7" applyNumberFormat="1"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164" fontId="14" fillId="0" borderId="36"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7" fillId="3" borderId="22" xfId="0" applyFont="1" applyFill="1" applyBorder="1" applyAlignment="1">
      <alignment horizontal="center" vertical="center" wrapText="1"/>
    </xf>
    <xf numFmtId="0" fontId="7" fillId="3" borderId="48" xfId="0" applyFont="1" applyFill="1" applyBorder="1" applyAlignment="1">
      <alignment horizontal="center" vertical="center" wrapText="1"/>
    </xf>
    <xf numFmtId="1" fontId="9" fillId="0" borderId="23" xfId="7" applyNumberFormat="1" applyFont="1" applyFill="1" applyBorder="1" applyAlignment="1">
      <alignment horizontal="center" vertical="center" wrapText="1"/>
    </xf>
    <xf numFmtId="1" fontId="9" fillId="0" borderId="13" xfId="7"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0" borderId="27" xfId="0" applyFont="1" applyBorder="1" applyAlignment="1">
      <alignment horizontal="center" vertical="center" wrapText="1"/>
    </xf>
    <xf numFmtId="164" fontId="13" fillId="0" borderId="49" xfId="0" applyNumberFormat="1" applyFont="1" applyBorder="1" applyAlignment="1">
      <alignment horizontal="center" vertical="center" wrapText="1"/>
    </xf>
    <xf numFmtId="0" fontId="9" fillId="0" borderId="15" xfId="0" applyFont="1" applyBorder="1" applyAlignment="1">
      <alignment horizontal="left" vertical="center" wrapText="1"/>
    </xf>
    <xf numFmtId="0" fontId="9" fillId="0" borderId="50" xfId="0" applyFont="1" applyBorder="1" applyAlignment="1">
      <alignment horizontal="center" vertical="center" wrapText="1"/>
    </xf>
    <xf numFmtId="0" fontId="7" fillId="0" borderId="51" xfId="0" applyFont="1" applyBorder="1" applyAlignment="1">
      <alignment horizontal="left" vertical="center" wrapText="1"/>
    </xf>
    <xf numFmtId="1" fontId="9" fillId="0" borderId="52" xfId="8" applyNumberFormat="1" applyFont="1" applyBorder="1" applyAlignment="1">
      <alignment horizontal="center" vertical="center" wrapText="1"/>
    </xf>
    <xf numFmtId="164" fontId="9" fillId="0" borderId="52" xfId="7" applyNumberFormat="1" applyFont="1" applyBorder="1" applyAlignment="1">
      <alignment horizontal="center" vertical="center"/>
    </xf>
    <xf numFmtId="0" fontId="7" fillId="0" borderId="54" xfId="0" applyFont="1" applyBorder="1" applyAlignment="1">
      <alignment vertical="center" wrapText="1"/>
    </xf>
    <xf numFmtId="0" fontId="7" fillId="0" borderId="55" xfId="0" applyFont="1" applyBorder="1" applyAlignment="1">
      <alignment horizontal="center" vertical="center" wrapText="1"/>
    </xf>
    <xf numFmtId="164" fontId="7" fillId="0" borderId="55" xfId="0" applyNumberFormat="1" applyFont="1" applyBorder="1" applyAlignment="1">
      <alignment horizontal="center" vertical="center" wrapText="1"/>
    </xf>
    <xf numFmtId="0" fontId="13" fillId="0" borderId="51" xfId="0" applyFont="1" applyBorder="1" applyAlignment="1">
      <alignment horizontal="right" vertical="center" wrapText="1"/>
    </xf>
    <xf numFmtId="0" fontId="14" fillId="0" borderId="37" xfId="0" applyFont="1" applyBorder="1" applyAlignment="1">
      <alignment horizontal="center" vertical="center" wrapText="1"/>
    </xf>
    <xf numFmtId="0" fontId="13" fillId="0" borderId="37" xfId="0" applyFont="1" applyBorder="1" applyAlignment="1">
      <alignment horizontal="center" vertical="center" wrapText="1"/>
    </xf>
    <xf numFmtId="164" fontId="13" fillId="0" borderId="37" xfId="9" applyNumberFormat="1" applyFont="1" applyBorder="1" applyAlignment="1">
      <alignment horizontal="center" vertical="center" wrapText="1"/>
    </xf>
    <xf numFmtId="0" fontId="9" fillId="0" borderId="0" xfId="0" applyFont="1" applyAlignment="1">
      <alignment vertical="center" wrapText="1"/>
    </xf>
    <xf numFmtId="0" fontId="7" fillId="3" borderId="55" xfId="0" applyFont="1" applyFill="1" applyBorder="1" applyAlignment="1">
      <alignment horizontal="center" vertical="center" wrapText="1"/>
    </xf>
    <xf numFmtId="164" fontId="7" fillId="0" borderId="55" xfId="7" applyNumberFormat="1" applyFont="1" applyBorder="1" applyAlignment="1">
      <alignment horizontal="center" vertical="center" wrapText="1"/>
    </xf>
    <xf numFmtId="0" fontId="13" fillId="0" borderId="51" xfId="0" applyFont="1" applyBorder="1" applyAlignment="1">
      <alignment horizontal="center" vertical="center" wrapText="1"/>
    </xf>
    <xf numFmtId="164" fontId="13" fillId="0" borderId="51" xfId="7" applyNumberFormat="1" applyFont="1" applyBorder="1" applyAlignment="1">
      <alignment horizontal="center" vertical="center" wrapText="1"/>
    </xf>
    <xf numFmtId="0" fontId="9" fillId="0" borderId="57" xfId="0" applyFont="1" applyBorder="1" applyAlignment="1">
      <alignment vertical="center" wrapText="1"/>
    </xf>
    <xf numFmtId="0" fontId="14" fillId="0" borderId="58" xfId="0" applyFont="1" applyBorder="1" applyAlignment="1">
      <alignment horizontal="center" vertical="center" wrapText="1"/>
    </xf>
    <xf numFmtId="1" fontId="9" fillId="0" borderId="57" xfId="0" applyNumberFormat="1" applyFont="1" applyBorder="1" applyAlignment="1">
      <alignment horizontal="center" vertical="center" wrapText="1"/>
    </xf>
    <xf numFmtId="9" fontId="9" fillId="0" borderId="57" xfId="7" applyFont="1" applyBorder="1" applyAlignment="1">
      <alignment horizontal="center" vertical="center" wrapText="1"/>
    </xf>
    <xf numFmtId="3" fontId="9" fillId="3" borderId="59" xfId="0" applyNumberFormat="1" applyFont="1" applyFill="1" applyBorder="1" applyAlignment="1">
      <alignment horizontal="center" vertical="center" wrapText="1"/>
    </xf>
    <xf numFmtId="3" fontId="9" fillId="3" borderId="56" xfId="0" applyNumberFormat="1" applyFont="1" applyFill="1" applyBorder="1" applyAlignment="1">
      <alignment horizontal="center" vertical="center" wrapText="1"/>
    </xf>
    <xf numFmtId="164" fontId="13" fillId="3" borderId="60" xfId="0" applyNumberFormat="1" applyFont="1" applyFill="1" applyBorder="1" applyAlignment="1">
      <alignment horizontal="center" vertical="center"/>
    </xf>
    <xf numFmtId="164" fontId="13" fillId="3" borderId="61" xfId="0" applyNumberFormat="1" applyFont="1" applyFill="1" applyBorder="1" applyAlignment="1">
      <alignment horizontal="center" vertical="center"/>
    </xf>
    <xf numFmtId="164" fontId="13" fillId="3" borderId="62" xfId="0" applyNumberFormat="1" applyFont="1" applyFill="1" applyBorder="1" applyAlignment="1">
      <alignment horizontal="center" vertical="center"/>
    </xf>
    <xf numFmtId="0" fontId="10" fillId="0" borderId="0" xfId="0" applyFont="1" applyAlignment="1">
      <alignment horizontal="left" vertical="center"/>
    </xf>
    <xf numFmtId="164" fontId="14" fillId="0" borderId="63" xfId="0" applyNumberFormat="1" applyFont="1" applyBorder="1" applyAlignment="1">
      <alignment horizontal="center" vertical="center" wrapText="1"/>
    </xf>
    <xf numFmtId="164" fontId="7" fillId="0" borderId="0" xfId="0" applyNumberFormat="1" applyFont="1"/>
    <xf numFmtId="0" fontId="23" fillId="2" borderId="0" xfId="1" quotePrefix="1" applyFont="1" applyFill="1" applyAlignment="1">
      <alignment horizontal="center" vertical="center"/>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8" fillId="6" borderId="10"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9" fillId="3" borderId="0" xfId="0" applyFont="1" applyFill="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9" xfId="0" applyFont="1" applyBorder="1" applyAlignment="1">
      <alignment horizontal="center" vertical="center" wrapText="1"/>
    </xf>
    <xf numFmtId="0" fontId="8" fillId="6" borderId="34"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9" fillId="0" borderId="5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164" fontId="13" fillId="0" borderId="29" xfId="7" applyNumberFormat="1" applyFont="1" applyFill="1" applyBorder="1" applyAlignment="1">
      <alignment horizontal="center" vertical="center" wrapText="1"/>
    </xf>
    <xf numFmtId="164" fontId="13" fillId="0" borderId="23" xfId="7" applyNumberFormat="1" applyFont="1" applyFill="1" applyBorder="1" applyAlignment="1">
      <alignment horizontal="center" vertical="center" wrapText="1"/>
    </xf>
    <xf numFmtId="164" fontId="13" fillId="0" borderId="5"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7" fillId="4" borderId="0" xfId="0" applyFont="1" applyFill="1" applyAlignment="1">
      <alignment horizontal="left" vertical="center" wrapText="1"/>
    </xf>
    <xf numFmtId="3" fontId="7" fillId="4" borderId="14" xfId="0"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26" xfId="0"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164" fontId="13" fillId="0" borderId="15" xfId="7" applyNumberFormat="1" applyFont="1" applyFill="1" applyBorder="1" applyAlignment="1">
      <alignment horizontal="center" vertical="center" wrapText="1"/>
    </xf>
    <xf numFmtId="164" fontId="13" fillId="0" borderId="27" xfId="7"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164" fontId="13" fillId="0" borderId="12" xfId="7" applyNumberFormat="1" applyFont="1" applyFill="1" applyBorder="1" applyAlignment="1">
      <alignment horizontal="center" vertical="center" wrapText="1"/>
    </xf>
  </cellXfs>
  <cellStyles count="10">
    <cellStyle name="Hiperligação" xfId="6" builtinId="8"/>
    <cellStyle name="Hiperligação 2" xfId="3" xr:uid="{B13A558E-940C-4DAB-B8DF-F660702686A7}"/>
    <cellStyle name="Hyperlink 3" xfId="4" xr:uid="{92D4AC8E-D197-4D91-B0D9-8E9E750CAD5C}"/>
    <cellStyle name="Normal" xfId="0" builtinId="0"/>
    <cellStyle name="Normal 10" xfId="1" xr:uid="{ECDF1A50-9387-4BEF-B5AB-34C31E87FF4E}"/>
    <cellStyle name="Normal 2 2" xfId="2" xr:uid="{291478A8-5E3E-4F76-BA7E-CB327A184E34}"/>
    <cellStyle name="Normal 2 3" xfId="5" xr:uid="{957DFF27-1C89-4BF6-977A-DFB76ACEDF11}"/>
    <cellStyle name="Percentagem" xfId="7" builtinId="5"/>
    <cellStyle name="Percentagem 2" xfId="8" xr:uid="{E04EC480-026E-4125-AE97-C0D58BD64547}"/>
    <cellStyle name="Vírgula" xfId="9" builtinId="3"/>
  </cellStyles>
  <dxfs count="0"/>
  <tableStyles count="0" defaultTableStyle="TableStyleMedium2" defaultPivotStyle="PivotStyleLight16"/>
  <colors>
    <mruColors>
      <color rgb="FF366092"/>
      <color rgb="FF0070C0"/>
      <color rgb="FF4472C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9.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9.xml.rels><?xml version="1.0" encoding="UTF-8" standalone="yes"?>
<Relationships xmlns="http://schemas.openxmlformats.org/package/2006/relationships"><Relationship Id="rId1" Type="http://schemas.openxmlformats.org/officeDocument/2006/relationships/hyperlink" Target="#' &#205;ndice'!A1"/></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47626</xdr:rowOff>
    </xdr:from>
    <xdr:to>
      <xdr:col>1</xdr:col>
      <xdr:colOff>2276475</xdr:colOff>
      <xdr:row>4</xdr:row>
      <xdr:rowOff>19922</xdr:rowOff>
    </xdr:to>
    <xdr:pic>
      <xdr:nvPicPr>
        <xdr:cNvPr id="4" name="Imagem 3">
          <a:extLst>
            <a:ext uri="{FF2B5EF4-FFF2-40B4-BE49-F238E27FC236}">
              <a16:creationId xmlns:a16="http://schemas.microsoft.com/office/drawing/2014/main" id="{9AF29311-690E-EA4A-3EF3-8816E0F9E584}"/>
            </a:ext>
          </a:extLst>
        </xdr:cNvPr>
        <xdr:cNvPicPr>
          <a:picLocks noChangeAspect="1"/>
        </xdr:cNvPicPr>
      </xdr:nvPicPr>
      <xdr:blipFill>
        <a:blip xmlns:r="http://schemas.openxmlformats.org/officeDocument/2006/relationships" r:embed="rId1"/>
        <a:stretch>
          <a:fillRect/>
        </a:stretch>
      </xdr:blipFill>
      <xdr:spPr>
        <a:xfrm>
          <a:off x="47626" y="47626"/>
          <a:ext cx="2305049" cy="543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457199</xdr:colOff>
      <xdr:row>17</xdr:row>
      <xdr:rowOff>66675</xdr:rowOff>
    </xdr:from>
    <xdr:to>
      <xdr:col>16</xdr:col>
      <xdr:colOff>25049</xdr:colOff>
      <xdr:row>18</xdr:row>
      <xdr:rowOff>170550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4C17ECC-7BAE-4D55-AB54-4D10FD30AE16}"/>
            </a:ext>
          </a:extLst>
        </xdr:cNvPr>
        <xdr:cNvSpPr/>
      </xdr:nvSpPr>
      <xdr:spPr>
        <a:xfrm>
          <a:off x="8743949" y="4086225"/>
          <a:ext cx="615600" cy="342000"/>
        </a:xfrm>
        <a:prstGeom prst="leftArrow">
          <a:avLst>
            <a:gd name="adj1" fmla="val 50000"/>
            <a:gd name="adj2" fmla="val 44430"/>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352424</xdr:colOff>
      <xdr:row>30</xdr:row>
      <xdr:rowOff>47625</xdr:rowOff>
    </xdr:from>
    <xdr:to>
      <xdr:col>15</xdr:col>
      <xdr:colOff>444149</xdr:colOff>
      <xdr:row>32</xdr:row>
      <xdr:rowOff>8625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DF490E8-2A75-4355-917D-CE065E6C1381}"/>
            </a:ext>
          </a:extLst>
        </xdr:cNvPr>
        <xdr:cNvSpPr/>
      </xdr:nvSpPr>
      <xdr:spPr>
        <a:xfrm>
          <a:off x="8410574" y="7239000"/>
          <a:ext cx="615600" cy="3801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371474</xdr:colOff>
      <xdr:row>24</xdr:row>
      <xdr:rowOff>95250</xdr:rowOff>
    </xdr:from>
    <xdr:to>
      <xdr:col>12</xdr:col>
      <xdr:colOff>463199</xdr:colOff>
      <xdr:row>25</xdr:row>
      <xdr:rowOff>199125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F27AE7D-ED04-4D4A-982F-23B5D0F5A655}"/>
            </a:ext>
          </a:extLst>
        </xdr:cNvPr>
        <xdr:cNvSpPr/>
      </xdr:nvSpPr>
      <xdr:spPr>
        <a:xfrm>
          <a:off x="6857999" y="57816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400050</xdr:colOff>
      <xdr:row>19</xdr:row>
      <xdr:rowOff>66675</xdr:rowOff>
    </xdr:from>
    <xdr:to>
      <xdr:col>9</xdr:col>
      <xdr:colOff>491775</xdr:colOff>
      <xdr:row>20</xdr:row>
      <xdr:rowOff>170550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28B8520F-F681-4305-95FF-EA46B97493F6}"/>
            </a:ext>
          </a:extLst>
        </xdr:cNvPr>
        <xdr:cNvSpPr/>
      </xdr:nvSpPr>
      <xdr:spPr>
        <a:xfrm>
          <a:off x="5314950" y="45720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14</xdr:row>
      <xdr:rowOff>0</xdr:rowOff>
    </xdr:from>
    <xdr:to>
      <xdr:col>5</xdr:col>
      <xdr:colOff>615600</xdr:colOff>
      <xdr:row>15</xdr:row>
      <xdr:rowOff>104775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F0085730-9CE6-42E9-8827-710BCFB4E40F}"/>
            </a:ext>
          </a:extLst>
        </xdr:cNvPr>
        <xdr:cNvSpPr/>
      </xdr:nvSpPr>
      <xdr:spPr>
        <a:xfrm>
          <a:off x="3838575" y="3257550"/>
          <a:ext cx="615600" cy="3429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400049</xdr:colOff>
      <xdr:row>30</xdr:row>
      <xdr:rowOff>47625</xdr:rowOff>
    </xdr:from>
    <xdr:to>
      <xdr:col>12</xdr:col>
      <xdr:colOff>491774</xdr:colOff>
      <xdr:row>32</xdr:row>
      <xdr:rowOff>9525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7D5ECDF-42C0-47C7-A2A3-DD6B550BFF9E}"/>
            </a:ext>
          </a:extLst>
        </xdr:cNvPr>
        <xdr:cNvSpPr/>
      </xdr:nvSpPr>
      <xdr:spPr>
        <a:xfrm>
          <a:off x="6886574" y="7000875"/>
          <a:ext cx="615600" cy="381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23</xdr:row>
      <xdr:rowOff>0</xdr:rowOff>
    </xdr:from>
    <xdr:to>
      <xdr:col>5</xdr:col>
      <xdr:colOff>37549</xdr:colOff>
      <xdr:row>24</xdr:row>
      <xdr:rowOff>153003</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C913D2C-D109-4283-8939-AC22ECD9FFD1}"/>
            </a:ext>
          </a:extLst>
        </xdr:cNvPr>
        <xdr:cNvSpPr/>
      </xdr:nvSpPr>
      <xdr:spPr>
        <a:xfrm>
          <a:off x="7658100" y="6286500"/>
          <a:ext cx="589999" cy="305403"/>
        </a:xfrm>
        <a:prstGeom prst="leftArrow">
          <a:avLst/>
        </a:prstGeom>
        <a:solidFill>
          <a:sysClr val="window" lastClr="FFFFFF">
            <a:lumMod val="85000"/>
          </a:sysClr>
        </a:solidFill>
        <a:ln w="12700" cap="flat" cmpd="sng" algn="ctr">
          <a:solidFill>
            <a:srgbClr val="00206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28575</xdr:colOff>
      <xdr:row>10</xdr:row>
      <xdr:rowOff>47625</xdr:rowOff>
    </xdr:from>
    <xdr:to>
      <xdr:col>9</xdr:col>
      <xdr:colOff>644175</xdr:colOff>
      <xdr:row>11</xdr:row>
      <xdr:rowOff>151500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113D9D4-48F0-49A2-9380-BC44FD183D45}"/>
            </a:ext>
          </a:extLst>
        </xdr:cNvPr>
        <xdr:cNvSpPr/>
      </xdr:nvSpPr>
      <xdr:spPr>
        <a:xfrm>
          <a:off x="7572375" y="25431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95249</xdr:colOff>
      <xdr:row>10</xdr:row>
      <xdr:rowOff>47625</xdr:rowOff>
    </xdr:from>
    <xdr:to>
      <xdr:col>9</xdr:col>
      <xdr:colOff>710849</xdr:colOff>
      <xdr:row>11</xdr:row>
      <xdr:rowOff>151500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941F6C42-E71E-427F-A6C6-1560B56ADA4A}"/>
            </a:ext>
          </a:extLst>
        </xdr:cNvPr>
        <xdr:cNvSpPr/>
      </xdr:nvSpPr>
      <xdr:spPr>
        <a:xfrm>
          <a:off x="7591424" y="25622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200024</xdr:colOff>
      <xdr:row>14</xdr:row>
      <xdr:rowOff>57150</xdr:rowOff>
    </xdr:from>
    <xdr:to>
      <xdr:col>3</xdr:col>
      <xdr:colOff>815624</xdr:colOff>
      <xdr:row>15</xdr:row>
      <xdr:rowOff>161025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6F8280F-04F2-40E9-BAD8-B9E31E555C7A}"/>
            </a:ext>
          </a:extLst>
        </xdr:cNvPr>
        <xdr:cNvSpPr/>
      </xdr:nvSpPr>
      <xdr:spPr>
        <a:xfrm>
          <a:off x="4048124" y="34671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426427</xdr:colOff>
      <xdr:row>9</xdr:row>
      <xdr:rowOff>49823</xdr:rowOff>
    </xdr:from>
    <xdr:to>
      <xdr:col>12</xdr:col>
      <xdr:colOff>518152</xdr:colOff>
      <xdr:row>10</xdr:row>
      <xdr:rowOff>153698</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2963278D-CE8D-4CA3-B73B-11AE0201DC55}"/>
            </a:ext>
          </a:extLst>
        </xdr:cNvPr>
        <xdr:cNvSpPr/>
      </xdr:nvSpPr>
      <xdr:spPr>
        <a:xfrm>
          <a:off x="6912952" y="2164373"/>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256636</xdr:colOff>
      <xdr:row>16</xdr:row>
      <xdr:rowOff>54634</xdr:rowOff>
    </xdr:from>
    <xdr:to>
      <xdr:col>8</xdr:col>
      <xdr:colOff>24511</xdr:colOff>
      <xdr:row>17</xdr:row>
      <xdr:rowOff>163901</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85BBFD9-7727-4137-8FDB-C654B1A4A3FE}"/>
            </a:ext>
          </a:extLst>
        </xdr:cNvPr>
        <xdr:cNvSpPr/>
      </xdr:nvSpPr>
      <xdr:spPr>
        <a:xfrm>
          <a:off x="6771377" y="4089280"/>
          <a:ext cx="612544" cy="351885"/>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219075</xdr:colOff>
      <xdr:row>8</xdr:row>
      <xdr:rowOff>66675</xdr:rowOff>
    </xdr:from>
    <xdr:to>
      <xdr:col>7</xdr:col>
      <xdr:colOff>834675</xdr:colOff>
      <xdr:row>9</xdr:row>
      <xdr:rowOff>171449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4BF4083-221A-47FD-B5A6-19311FA5C6D1}"/>
            </a:ext>
          </a:extLst>
        </xdr:cNvPr>
        <xdr:cNvSpPr/>
      </xdr:nvSpPr>
      <xdr:spPr>
        <a:xfrm>
          <a:off x="6619875" y="2171700"/>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66675</xdr:colOff>
      <xdr:row>9</xdr:row>
      <xdr:rowOff>38100</xdr:rowOff>
    </xdr:from>
    <xdr:to>
      <xdr:col>3</xdr:col>
      <xdr:colOff>682275</xdr:colOff>
      <xdr:row>10</xdr:row>
      <xdr:rowOff>142874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219FAE8-3F7A-4D1C-8798-9989AC51C2F8}"/>
            </a:ext>
          </a:extLst>
        </xdr:cNvPr>
        <xdr:cNvSpPr/>
      </xdr:nvSpPr>
      <xdr:spPr>
        <a:xfrm>
          <a:off x="3810000" y="223837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790575</xdr:colOff>
      <xdr:row>19</xdr:row>
      <xdr:rowOff>47624</xdr:rowOff>
    </xdr:from>
    <xdr:to>
      <xdr:col>1</xdr:col>
      <xdr:colOff>1495425</xdr:colOff>
      <xdr:row>20</xdr:row>
      <xdr:rowOff>200025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CCF5AF32-C87E-496A-B2B3-C40FF9A858A8}"/>
            </a:ext>
          </a:extLst>
        </xdr:cNvPr>
        <xdr:cNvSpPr/>
      </xdr:nvSpPr>
      <xdr:spPr>
        <a:xfrm>
          <a:off x="2600325" y="4476749"/>
          <a:ext cx="704850" cy="361951"/>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609599</xdr:colOff>
      <xdr:row>5</xdr:row>
      <xdr:rowOff>76200</xdr:rowOff>
    </xdr:from>
    <xdr:to>
      <xdr:col>10</xdr:col>
      <xdr:colOff>587024</xdr:colOff>
      <xdr:row>6</xdr:row>
      <xdr:rowOff>180974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FCAE243-5654-4089-9325-0F3118B6A042}"/>
            </a:ext>
          </a:extLst>
        </xdr:cNvPr>
        <xdr:cNvSpPr/>
      </xdr:nvSpPr>
      <xdr:spPr>
        <a:xfrm>
          <a:off x="6867524" y="1247775"/>
          <a:ext cx="587025"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438151</xdr:colOff>
      <xdr:row>9</xdr:row>
      <xdr:rowOff>66675</xdr:rowOff>
    </xdr:from>
    <xdr:to>
      <xdr:col>13</xdr:col>
      <xdr:colOff>6001</xdr:colOff>
      <xdr:row>10</xdr:row>
      <xdr:rowOff>170550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D506F65-ED56-46DE-A892-304AD556C59F}"/>
            </a:ext>
          </a:extLst>
        </xdr:cNvPr>
        <xdr:cNvSpPr/>
      </xdr:nvSpPr>
      <xdr:spPr>
        <a:xfrm>
          <a:off x="6924676" y="21907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495301</xdr:colOff>
      <xdr:row>14</xdr:row>
      <xdr:rowOff>38100</xdr:rowOff>
    </xdr:from>
    <xdr:to>
      <xdr:col>8</xdr:col>
      <xdr:colOff>609600</xdr:colOff>
      <xdr:row>15</xdr:row>
      <xdr:rowOff>141975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B772BB15-5AE2-45DC-AE85-F5C19EFF7249}"/>
            </a:ext>
          </a:extLst>
        </xdr:cNvPr>
        <xdr:cNvSpPr/>
      </xdr:nvSpPr>
      <xdr:spPr>
        <a:xfrm>
          <a:off x="5657851" y="3333750"/>
          <a:ext cx="733424"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419100</xdr:colOff>
      <xdr:row>27</xdr:row>
      <xdr:rowOff>47625</xdr:rowOff>
    </xdr:from>
    <xdr:to>
      <xdr:col>12</xdr:col>
      <xdr:colOff>510825</xdr:colOff>
      <xdr:row>28</xdr:row>
      <xdr:rowOff>151500</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32CAD460-9AE0-465D-B8F7-0FEA19933B7E}"/>
            </a:ext>
          </a:extLst>
        </xdr:cNvPr>
        <xdr:cNvSpPr/>
      </xdr:nvSpPr>
      <xdr:spPr>
        <a:xfrm>
          <a:off x="6905625" y="65436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13</xdr:row>
      <xdr:rowOff>38100</xdr:rowOff>
    </xdr:from>
    <xdr:to>
      <xdr:col>13</xdr:col>
      <xdr:colOff>15525</xdr:colOff>
      <xdr:row>14</xdr:row>
      <xdr:rowOff>141975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46511E7A-0212-4806-8CBE-B46C2FAF5EDA}"/>
            </a:ext>
          </a:extLst>
        </xdr:cNvPr>
        <xdr:cNvSpPr/>
      </xdr:nvSpPr>
      <xdr:spPr>
        <a:xfrm>
          <a:off x="6934200" y="3105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400049</xdr:colOff>
      <xdr:row>14</xdr:row>
      <xdr:rowOff>47625</xdr:rowOff>
    </xdr:from>
    <xdr:to>
      <xdr:col>12</xdr:col>
      <xdr:colOff>491774</xdr:colOff>
      <xdr:row>15</xdr:row>
      <xdr:rowOff>114300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609845F-F3C7-4959-8B27-AFA3AA1986D4}"/>
            </a:ext>
          </a:extLst>
        </xdr:cNvPr>
        <xdr:cNvSpPr/>
      </xdr:nvSpPr>
      <xdr:spPr>
        <a:xfrm>
          <a:off x="6886574" y="3371850"/>
          <a:ext cx="615600" cy="3048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428624</xdr:colOff>
      <xdr:row>14</xdr:row>
      <xdr:rowOff>47625</xdr:rowOff>
    </xdr:from>
    <xdr:to>
      <xdr:col>12</xdr:col>
      <xdr:colOff>520349</xdr:colOff>
      <xdr:row>15</xdr:row>
      <xdr:rowOff>151500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5DB59DF-448D-4E11-A8E2-618E04B8D146}"/>
            </a:ext>
          </a:extLst>
        </xdr:cNvPr>
        <xdr:cNvSpPr/>
      </xdr:nvSpPr>
      <xdr:spPr>
        <a:xfrm>
          <a:off x="7019924" y="33718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485775</xdr:colOff>
      <xdr:row>19</xdr:row>
      <xdr:rowOff>57150</xdr:rowOff>
    </xdr:from>
    <xdr:to>
      <xdr:col>16</xdr:col>
      <xdr:colOff>53625</xdr:colOff>
      <xdr:row>20</xdr:row>
      <xdr:rowOff>161025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740B75A2-F2FA-4B6D-B470-12D7A6FE9446}"/>
            </a:ext>
          </a:extLst>
        </xdr:cNvPr>
        <xdr:cNvSpPr/>
      </xdr:nvSpPr>
      <xdr:spPr>
        <a:xfrm>
          <a:off x="8543925" y="45624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nsrarq01\nep$\GER\Boletim%20Trim.%20Conjuntura\Boletim%2098%204&#186;Trim\Regional\I%20-%20Pre&#231;os\QuadrosI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média"/>
      <sheetName val="Tx homóloga"/>
      <sheetName val="Tx mensal"/>
      <sheetName val="índices"/>
      <sheetName val="Graf1"/>
      <sheetName val="Graf2"/>
      <sheetName val="Graf3"/>
      <sheetName val="Graf4"/>
      <sheetName val="Graf5"/>
      <sheetName val="Graf6"/>
      <sheetName val="Quadro1"/>
      <sheetName val="Quadro2"/>
      <sheetName val="Qnorte"/>
      <sheetName val="Module1"/>
      <sheetName val="Quadro"/>
      <sheetName val="Graf2 exp"/>
      <sheetName val="Figura_30"/>
      <sheetName val="Figur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B1CE-440F-4C5E-B9DA-F7FF060DB314}">
  <sheetPr>
    <pageSetUpPr fitToPage="1"/>
  </sheetPr>
  <dimension ref="B1:IO54"/>
  <sheetViews>
    <sheetView showGridLines="0" tabSelected="1" zoomScaleNormal="100" workbookViewId="0">
      <selection activeCell="D2" sqref="D2"/>
    </sheetView>
  </sheetViews>
  <sheetFormatPr defaultColWidth="9.109375" defaultRowHeight="14.4" x14ac:dyDescent="0.3"/>
  <cols>
    <col min="1" max="1" width="1.109375" style="172" customWidth="1"/>
    <col min="2" max="2" width="139.6640625" style="172" customWidth="1"/>
    <col min="3" max="16384" width="9.109375" style="172"/>
  </cols>
  <sheetData>
    <row r="1" spans="2:249" ht="4.5" customHeight="1" x14ac:dyDescent="0.3"/>
    <row r="2" spans="2:249" ht="18.899999999999999" customHeight="1" x14ac:dyDescent="0.3">
      <c r="B2" s="192" t="s">
        <v>207</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c r="IO2" s="173"/>
    </row>
    <row r="3" spans="2:249" ht="3" customHeight="1" x14ac:dyDescent="0.3">
      <c r="B3" s="174"/>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c r="IO3" s="173"/>
    </row>
    <row r="4" spans="2:249" ht="18.899999999999999" customHeight="1" x14ac:dyDescent="0.3">
      <c r="B4" s="193" t="s">
        <v>215</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c r="IN4" s="173"/>
      <c r="IO4" s="173"/>
    </row>
    <row r="5" spans="2:249" ht="4.5" customHeight="1" x14ac:dyDescent="0.3">
      <c r="B5" s="175"/>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c r="IN5" s="173"/>
      <c r="IO5" s="173"/>
    </row>
    <row r="6" spans="2:249" ht="18.899999999999999" customHeight="1" x14ac:dyDescent="0.3">
      <c r="B6" s="176" t="s">
        <v>145</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c r="IK6" s="177"/>
      <c r="IL6" s="177"/>
      <c r="IM6" s="177"/>
      <c r="IN6" s="177"/>
      <c r="IO6" s="177"/>
    </row>
    <row r="7" spans="2:249" ht="4.5" customHeight="1" x14ac:dyDescent="0.3">
      <c r="B7" s="176"/>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row>
    <row r="8" spans="2:249" ht="18.899999999999999" customHeight="1" x14ac:dyDescent="0.3">
      <c r="B8" s="178" t="s">
        <v>146</v>
      </c>
    </row>
    <row r="9" spans="2:249" ht="3.75" customHeight="1" x14ac:dyDescent="0.3">
      <c r="B9" s="177"/>
    </row>
    <row r="10" spans="2:249" ht="18.899999999999999" customHeight="1" x14ac:dyDescent="0.3">
      <c r="B10" s="178" t="s">
        <v>0</v>
      </c>
    </row>
    <row r="11" spans="2:249" ht="3.75" customHeight="1" x14ac:dyDescent="0.3"/>
    <row r="12" spans="2:249" ht="15.9" customHeight="1" x14ac:dyDescent="0.3">
      <c r="B12" s="179" t="str">
        <f>'1'!A2</f>
        <v>Quadro 1. Sinistralidade em Portugal, 2024 vs 2019</v>
      </c>
    </row>
    <row r="13" spans="2:249" ht="15.9" customHeight="1" x14ac:dyDescent="0.3">
      <c r="B13" s="179" t="str">
        <f>'2'!A2</f>
        <v>Quadro 2. Sinistralidade em Portugal, 2024 vs 2023</v>
      </c>
    </row>
    <row r="14" spans="2:249" ht="3.75" customHeight="1" x14ac:dyDescent="0.3">
      <c r="B14" s="180"/>
    </row>
    <row r="15" spans="2:249" ht="18.899999999999999" customHeight="1" x14ac:dyDescent="0.3">
      <c r="B15" s="178" t="s">
        <v>1</v>
      </c>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7"/>
      <c r="CK15" s="177"/>
      <c r="CL15" s="177"/>
      <c r="CM15" s="177"/>
      <c r="CN15" s="177"/>
      <c r="CO15" s="177"/>
      <c r="CP15" s="177"/>
      <c r="CQ15" s="177"/>
      <c r="CR15" s="177"/>
      <c r="CS15" s="177"/>
      <c r="CT15" s="177"/>
      <c r="CU15" s="177"/>
      <c r="CV15" s="177"/>
      <c r="CW15" s="177"/>
      <c r="CX15" s="177"/>
      <c r="CY15" s="177"/>
      <c r="CZ15" s="177"/>
      <c r="DA15" s="177"/>
      <c r="DB15" s="177"/>
      <c r="DC15" s="177"/>
      <c r="DD15" s="177"/>
      <c r="DE15" s="177"/>
      <c r="DF15" s="177"/>
      <c r="DG15" s="177"/>
      <c r="DH15" s="177"/>
      <c r="DI15" s="177"/>
      <c r="DJ15" s="177"/>
      <c r="DK15" s="177"/>
      <c r="DL15" s="177"/>
      <c r="DM15" s="177"/>
      <c r="DN15" s="177"/>
      <c r="DO15" s="177"/>
      <c r="DP15" s="177"/>
      <c r="DQ15" s="177"/>
      <c r="DR15" s="177"/>
      <c r="DS15" s="177"/>
      <c r="DT15" s="177"/>
      <c r="DU15" s="177"/>
      <c r="DV15" s="177"/>
      <c r="DW15" s="177"/>
      <c r="DX15" s="177"/>
      <c r="DY15" s="177"/>
      <c r="DZ15" s="177"/>
      <c r="EA15" s="177"/>
      <c r="EB15" s="177"/>
      <c r="EC15" s="177"/>
      <c r="ED15" s="177"/>
      <c r="EE15" s="177"/>
      <c r="EF15" s="177"/>
      <c r="EG15" s="177"/>
      <c r="EH15" s="177"/>
      <c r="EI15" s="177"/>
      <c r="EJ15" s="177"/>
      <c r="EK15" s="177"/>
      <c r="EL15" s="177"/>
      <c r="EM15" s="177"/>
      <c r="EN15" s="177"/>
      <c r="EO15" s="177"/>
      <c r="EP15" s="177"/>
      <c r="EQ15" s="177"/>
      <c r="ER15" s="177"/>
      <c r="ES15" s="177"/>
      <c r="ET15" s="177"/>
      <c r="EU15" s="177"/>
      <c r="EV15" s="177"/>
      <c r="EW15" s="177"/>
      <c r="EX15" s="177"/>
      <c r="EY15" s="177"/>
      <c r="EZ15" s="177"/>
      <c r="FA15" s="177"/>
      <c r="FB15" s="177"/>
      <c r="FC15" s="177"/>
      <c r="FD15" s="177"/>
      <c r="FE15" s="177"/>
      <c r="FF15" s="177"/>
      <c r="FG15" s="177"/>
      <c r="FH15" s="177"/>
      <c r="FI15" s="177"/>
      <c r="FJ15" s="177"/>
      <c r="FK15" s="177"/>
      <c r="FL15" s="177"/>
      <c r="FM15" s="177"/>
      <c r="FN15" s="177"/>
      <c r="FO15" s="177"/>
      <c r="FP15" s="177"/>
      <c r="FQ15" s="177"/>
      <c r="FR15" s="177"/>
      <c r="FS15" s="177"/>
      <c r="FT15" s="177"/>
      <c r="FU15" s="177"/>
      <c r="FV15" s="177"/>
      <c r="FW15" s="177"/>
      <c r="FX15" s="177"/>
      <c r="FY15" s="177"/>
      <c r="FZ15" s="177"/>
      <c r="GA15" s="177"/>
      <c r="GB15" s="177"/>
      <c r="GC15" s="177"/>
      <c r="GD15" s="177"/>
      <c r="GE15" s="177"/>
      <c r="GF15" s="177"/>
      <c r="GG15" s="177"/>
      <c r="GH15" s="177"/>
      <c r="GI15" s="177"/>
      <c r="GJ15" s="177"/>
      <c r="GK15" s="177"/>
      <c r="GL15" s="177"/>
      <c r="GM15" s="177"/>
      <c r="GN15" s="177"/>
      <c r="GO15" s="177"/>
      <c r="GP15" s="177"/>
      <c r="GQ15" s="177"/>
      <c r="GR15" s="177"/>
      <c r="GS15" s="177"/>
      <c r="GT15" s="177"/>
      <c r="GU15" s="177"/>
      <c r="GV15" s="177"/>
      <c r="GW15" s="177"/>
      <c r="GX15" s="177"/>
      <c r="GY15" s="177"/>
      <c r="GZ15" s="177"/>
      <c r="HA15" s="177"/>
      <c r="HB15" s="177"/>
      <c r="HC15" s="177"/>
      <c r="HD15" s="177"/>
      <c r="HE15" s="177"/>
      <c r="HF15" s="177"/>
      <c r="HG15" s="177"/>
      <c r="HH15" s="177"/>
      <c r="HI15" s="177"/>
      <c r="HJ15" s="177"/>
      <c r="HK15" s="177"/>
      <c r="HL15" s="177"/>
      <c r="HM15" s="177"/>
      <c r="HN15" s="177"/>
      <c r="HO15" s="177"/>
      <c r="HP15" s="177"/>
      <c r="HQ15" s="177"/>
      <c r="HR15" s="177"/>
      <c r="HS15" s="177"/>
      <c r="HT15" s="177"/>
      <c r="HU15" s="177"/>
      <c r="HV15" s="177"/>
      <c r="HW15" s="177"/>
      <c r="HX15" s="177"/>
      <c r="HY15" s="177"/>
      <c r="HZ15" s="177"/>
      <c r="IA15" s="177"/>
      <c r="IB15" s="177"/>
      <c r="IC15" s="177"/>
      <c r="ID15" s="177"/>
      <c r="IE15" s="177"/>
      <c r="IF15" s="177"/>
      <c r="IG15" s="177"/>
      <c r="IH15" s="177"/>
      <c r="II15" s="177"/>
      <c r="IJ15" s="177"/>
      <c r="IK15" s="177"/>
      <c r="IL15" s="177"/>
      <c r="IM15" s="177"/>
      <c r="IN15" s="177"/>
      <c r="IO15" s="177"/>
    </row>
    <row r="16" spans="2:249" ht="3.75" customHeight="1" x14ac:dyDescent="0.3">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c r="CK16" s="177"/>
      <c r="CL16" s="177"/>
      <c r="CM16" s="177"/>
      <c r="CN16" s="177"/>
      <c r="CO16" s="177"/>
      <c r="CP16" s="177"/>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7"/>
      <c r="DO16" s="177"/>
      <c r="DP16" s="177"/>
      <c r="DQ16" s="177"/>
      <c r="DR16" s="177"/>
      <c r="DS16" s="177"/>
      <c r="DT16" s="177"/>
      <c r="DU16" s="177"/>
      <c r="DV16" s="177"/>
      <c r="DW16" s="177"/>
      <c r="DX16" s="177"/>
      <c r="DY16" s="177"/>
      <c r="DZ16" s="177"/>
      <c r="EA16" s="177"/>
      <c r="EB16" s="177"/>
      <c r="EC16" s="177"/>
      <c r="ED16" s="177"/>
      <c r="EE16" s="177"/>
      <c r="EF16" s="177"/>
      <c r="EG16" s="177"/>
      <c r="EH16" s="177"/>
      <c r="EI16" s="177"/>
      <c r="EJ16" s="177"/>
      <c r="EK16" s="177"/>
      <c r="EL16" s="177"/>
      <c r="EM16" s="177"/>
      <c r="EN16" s="177"/>
      <c r="EO16" s="177"/>
      <c r="EP16" s="177"/>
      <c r="EQ16" s="177"/>
      <c r="ER16" s="177"/>
      <c r="ES16" s="177"/>
      <c r="ET16" s="177"/>
      <c r="EU16" s="177"/>
      <c r="EV16" s="177"/>
      <c r="EW16" s="177"/>
      <c r="EX16" s="177"/>
      <c r="EY16" s="177"/>
      <c r="EZ16" s="177"/>
      <c r="FA16" s="177"/>
      <c r="FB16" s="177"/>
      <c r="FC16" s="177"/>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c r="HX16" s="177"/>
      <c r="HY16" s="177"/>
      <c r="HZ16" s="177"/>
      <c r="IA16" s="177"/>
      <c r="IB16" s="177"/>
      <c r="IC16" s="177"/>
      <c r="ID16" s="177"/>
      <c r="IE16" s="177"/>
      <c r="IF16" s="177"/>
      <c r="IG16" s="177"/>
      <c r="IH16" s="177"/>
      <c r="II16" s="177"/>
      <c r="IJ16" s="177"/>
      <c r="IK16" s="177"/>
      <c r="IL16" s="177"/>
      <c r="IM16" s="177"/>
      <c r="IN16" s="177"/>
      <c r="IO16" s="177"/>
    </row>
    <row r="17" spans="2:2" ht="15.9" customHeight="1" x14ac:dyDescent="0.3">
      <c r="B17" s="179" t="str">
        <f>'3'!A2</f>
        <v>Quadro 3. Evolução da Sinistralidade no Continente</v>
      </c>
    </row>
    <row r="18" spans="2:2" ht="15.9" customHeight="1" x14ac:dyDescent="0.3">
      <c r="B18" s="179" t="str">
        <f>'4 e 5'!A2</f>
        <v>Quadro 4. Sinistralidade no Continente por mês</v>
      </c>
    </row>
    <row r="19" spans="2:2" ht="15.9" customHeight="1" x14ac:dyDescent="0.3">
      <c r="B19" s="179" t="str">
        <f>'4 e 5'!A15</f>
        <v>Quadro 5. Sinistralidade no Continente por mês, taxas de variação</v>
      </c>
    </row>
    <row r="20" spans="2:2" ht="15.9" customHeight="1" x14ac:dyDescent="0.3">
      <c r="B20" s="179" t="str">
        <f>'6'!A2</f>
        <v>Quadro 6. Sinistralidade no Continente por dia da semana</v>
      </c>
    </row>
    <row r="21" spans="2:2" ht="15.9" customHeight="1" x14ac:dyDescent="0.3">
      <c r="B21" s="179" t="str">
        <f>'7'!A2</f>
        <v>Quadro 7. Sinistralidade no Continente por período horário</v>
      </c>
    </row>
    <row r="22" spans="2:2" ht="15.9" customHeight="1" x14ac:dyDescent="0.3">
      <c r="B22" s="179" t="str">
        <f>'8'!A2</f>
        <v>Quadro 8. Sinistralidade no Continente por fatores atmosféricos</v>
      </c>
    </row>
    <row r="23" spans="2:2" ht="15.9" customHeight="1" x14ac:dyDescent="0.3">
      <c r="B23" s="179" t="str">
        <f>'9 e 10'!A2</f>
        <v>Quadro 9. Sinistralidade no Continente por natureza</v>
      </c>
    </row>
    <row r="24" spans="2:2" ht="15.9" customHeight="1" x14ac:dyDescent="0.3">
      <c r="B24" s="179" t="str">
        <f>'9 e 10'!A11</f>
        <v>Quadro 10. Sinistralidade no Continente por natureza, taxas de variação</v>
      </c>
    </row>
    <row r="25" spans="2:2" ht="15.9" customHeight="1" x14ac:dyDescent="0.3">
      <c r="B25" s="179" t="str">
        <f>'11 e 12'!A2</f>
        <v>Quadro 11. Sinistralidade no Continente por localização</v>
      </c>
    </row>
    <row r="26" spans="2:2" ht="15.9" customHeight="1" x14ac:dyDescent="0.3">
      <c r="B26" s="179" t="str">
        <f>'11 e 12'!A10</f>
        <v>Quadro 12. Sinistralidade no Continente por localização, taxas de variação</v>
      </c>
    </row>
    <row r="27" spans="2:2" ht="15.9" customHeight="1" x14ac:dyDescent="0.3">
      <c r="B27" s="179" t="str">
        <f>'13 e 14'!A2</f>
        <v>Quadro 13. Sinistralidade no Continente por tipo de via</v>
      </c>
    </row>
    <row r="28" spans="2:2" ht="15.9" customHeight="1" x14ac:dyDescent="0.3">
      <c r="B28" s="179" t="str">
        <f>'13 e 14'!A17</f>
        <v>Quadro 14. Sinistralidade no Continente por tipo de via, taxas de variação</v>
      </c>
    </row>
    <row r="29" spans="2:2" ht="15.9" customHeight="1" x14ac:dyDescent="0.3">
      <c r="B29" s="179" t="str">
        <f>'15'!A2</f>
        <v>Quadro 15. Sinistralidade no Continente por distrito</v>
      </c>
    </row>
    <row r="30" spans="2:2" ht="15.9" customHeight="1" x14ac:dyDescent="0.3">
      <c r="B30" s="179" t="str">
        <f>'16 e 17'!A2</f>
        <v>Quadro 16. Sinistralidade no Continente por categoria de utente</v>
      </c>
    </row>
    <row r="31" spans="2:2" ht="15.9" customHeight="1" x14ac:dyDescent="0.3">
      <c r="B31" s="179" t="str">
        <f>'16 e 17'!A11</f>
        <v>Quadro 17. Sinistralidade no Continente por categoria de utente, taxas de variação</v>
      </c>
    </row>
    <row r="32" spans="2:2" ht="15.9" customHeight="1" x14ac:dyDescent="0.3">
      <c r="B32" s="179" t="str">
        <f>'18'!A2</f>
        <v>Quadro 18. Sinistralidade no Continente por categoria de veículo</v>
      </c>
    </row>
    <row r="33" spans="2:249" ht="15.9" customHeight="1" x14ac:dyDescent="0.3">
      <c r="B33" s="179" t="str">
        <f>'19 e 20'!A2</f>
        <v>Quadro 19. Sinistralidade no Continente por categoria de veículo e peões</v>
      </c>
    </row>
    <row r="34" spans="2:249" ht="15" customHeight="1" x14ac:dyDescent="0.3">
      <c r="B34" s="179" t="str">
        <f>'19 e 20'!A17</f>
        <v>Quadro 20. Sinistralidade no Continente por categoria de veículo e peões, taxas de variação</v>
      </c>
    </row>
    <row r="35" spans="2:249" ht="15" customHeight="1" x14ac:dyDescent="0.3">
      <c r="B35" s="179" t="str">
        <f>'21'!A2</f>
        <v>Quadro 21. Vítimas mortais por entidade gestora de via (EGV), resumo janeiro a julho 2024</v>
      </c>
    </row>
    <row r="36" spans="2:249" ht="15" customHeight="1" x14ac:dyDescent="0.3">
      <c r="B36" s="180"/>
    </row>
    <row r="37" spans="2:249" ht="3.75" customHeight="1" x14ac:dyDescent="0.3">
      <c r="B37" s="180"/>
    </row>
    <row r="38" spans="2:249" ht="18.899999999999999" customHeight="1" x14ac:dyDescent="0.3">
      <c r="B38" s="178" t="s">
        <v>2</v>
      </c>
    </row>
    <row r="39" spans="2:249" ht="3.75" customHeight="1" x14ac:dyDescent="0.3">
      <c r="B39" s="177"/>
    </row>
    <row r="40" spans="2:249" ht="18.899999999999999" customHeight="1" x14ac:dyDescent="0.3">
      <c r="B40" s="178" t="s">
        <v>3</v>
      </c>
    </row>
    <row r="41" spans="2:249" ht="3.75" customHeight="1" x14ac:dyDescent="0.3">
      <c r="B41" s="180"/>
    </row>
    <row r="42" spans="2:249" ht="15.9" customHeight="1" x14ac:dyDescent="0.3">
      <c r="B42" s="179" t="str">
        <f>'22'!A2</f>
        <v>Quadro 22. Condutores e veículos fiscalizados</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c r="CO42" s="173"/>
      <c r="CP42" s="173"/>
      <c r="CQ42" s="173"/>
      <c r="CR42" s="173"/>
      <c r="CS42" s="173"/>
      <c r="CT42" s="173"/>
      <c r="CU42" s="173"/>
      <c r="CV42" s="173"/>
      <c r="CW42" s="173"/>
      <c r="CX42" s="173"/>
      <c r="CY42" s="173"/>
      <c r="CZ42" s="173"/>
      <c r="DA42" s="173"/>
      <c r="DB42" s="173"/>
      <c r="DC42" s="173"/>
      <c r="DD42" s="173"/>
      <c r="DE42" s="173"/>
      <c r="DF42" s="173"/>
      <c r="DG42" s="173"/>
      <c r="DH42" s="173"/>
      <c r="DI42" s="173"/>
      <c r="DJ42" s="173"/>
      <c r="DK42" s="173"/>
      <c r="DL42" s="173"/>
      <c r="DM42" s="173"/>
      <c r="DN42" s="173"/>
      <c r="DO42" s="173"/>
      <c r="DP42" s="173"/>
      <c r="DQ42" s="173"/>
      <c r="DR42" s="173"/>
      <c r="DS42" s="173"/>
      <c r="DT42" s="173"/>
      <c r="DU42" s="173"/>
      <c r="DV42" s="173"/>
      <c r="DW42" s="173"/>
      <c r="DX42" s="173"/>
      <c r="DY42" s="173"/>
      <c r="DZ42" s="173"/>
      <c r="EA42" s="173"/>
      <c r="EB42" s="173"/>
      <c r="EC42" s="173"/>
      <c r="ED42" s="173"/>
      <c r="EE42" s="173"/>
      <c r="EF42" s="173"/>
      <c r="EG42" s="173"/>
      <c r="EH42" s="173"/>
      <c r="EI42" s="173"/>
      <c r="EJ42" s="173"/>
      <c r="EK42" s="173"/>
      <c r="EL42" s="173"/>
      <c r="EM42" s="173"/>
      <c r="EN42" s="173"/>
      <c r="EO42" s="173"/>
      <c r="EP42" s="173"/>
      <c r="EQ42" s="173"/>
      <c r="ER42" s="173"/>
      <c r="ES42" s="173"/>
      <c r="ET42" s="173"/>
      <c r="EU42" s="173"/>
      <c r="EV42" s="173"/>
      <c r="EW42" s="173"/>
      <c r="EX42" s="173"/>
      <c r="EY42" s="173"/>
      <c r="EZ42" s="173"/>
      <c r="FA42" s="173"/>
      <c r="FB42" s="173"/>
      <c r="FC42" s="173"/>
      <c r="FD42" s="173"/>
      <c r="FE42" s="173"/>
      <c r="FF42" s="173"/>
      <c r="FG42" s="173"/>
      <c r="FH42" s="173"/>
      <c r="FI42" s="173"/>
      <c r="FJ42" s="173"/>
      <c r="FK42" s="173"/>
      <c r="FL42" s="173"/>
      <c r="FM42" s="173"/>
      <c r="FN42" s="173"/>
      <c r="FO42" s="173"/>
      <c r="FP42" s="173"/>
      <c r="FQ42" s="173"/>
      <c r="FR42" s="173"/>
      <c r="FS42" s="173"/>
      <c r="FT42" s="173"/>
      <c r="FU42" s="173"/>
      <c r="FV42" s="173"/>
      <c r="FW42" s="173"/>
      <c r="FX42" s="173"/>
      <c r="FY42" s="173"/>
      <c r="FZ42" s="173"/>
      <c r="GA42" s="173"/>
      <c r="GB42" s="173"/>
      <c r="GC42" s="173"/>
      <c r="GD42" s="173"/>
      <c r="GE42" s="173"/>
      <c r="GF42" s="173"/>
      <c r="GG42" s="173"/>
      <c r="GH42" s="173"/>
      <c r="GI42" s="173"/>
      <c r="GJ42" s="173"/>
      <c r="GK42" s="173"/>
      <c r="GL42" s="173"/>
      <c r="GM42" s="173"/>
      <c r="GN42" s="173"/>
      <c r="GO42" s="173"/>
      <c r="GP42" s="173"/>
      <c r="GQ42" s="173"/>
      <c r="GR42" s="173"/>
      <c r="GS42" s="173"/>
      <c r="GT42" s="173"/>
      <c r="GU42" s="173"/>
      <c r="GV42" s="173"/>
      <c r="GW42" s="173"/>
      <c r="GX42" s="173"/>
      <c r="GY42" s="173"/>
      <c r="GZ42" s="173"/>
      <c r="HA42" s="173"/>
      <c r="HB42" s="173"/>
      <c r="HC42" s="173"/>
      <c r="HD42" s="173"/>
      <c r="HE42" s="173"/>
      <c r="HF42" s="173"/>
      <c r="HG42" s="173"/>
      <c r="HH42" s="173"/>
      <c r="HI42" s="173"/>
      <c r="HJ42" s="173"/>
      <c r="HK42" s="173"/>
      <c r="HL42" s="173"/>
      <c r="HM42" s="173"/>
      <c r="HN42" s="173"/>
      <c r="HO42" s="173"/>
      <c r="HP42" s="173"/>
      <c r="HQ42" s="173"/>
      <c r="HR42" s="173"/>
      <c r="HS42" s="173"/>
      <c r="HT42" s="173"/>
      <c r="HU42" s="173"/>
      <c r="HV42" s="173"/>
      <c r="HW42" s="173"/>
      <c r="HX42" s="173"/>
      <c r="HY42" s="173"/>
      <c r="HZ42" s="173"/>
      <c r="IA42" s="173"/>
      <c r="IB42" s="173"/>
      <c r="IC42" s="173"/>
      <c r="ID42" s="173"/>
      <c r="IE42" s="173"/>
      <c r="IF42" s="173"/>
      <c r="IG42" s="173"/>
      <c r="IH42" s="173"/>
      <c r="II42" s="173"/>
      <c r="IJ42" s="173"/>
      <c r="IK42" s="173"/>
      <c r="IL42" s="173"/>
      <c r="IM42" s="173"/>
      <c r="IN42" s="173"/>
      <c r="IO42" s="173"/>
    </row>
    <row r="43" spans="2:249" ht="15.9" customHeight="1" x14ac:dyDescent="0.3">
      <c r="B43" s="179" t="str">
        <f>'23'!A2</f>
        <v>Quadro 23. Infrações</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c r="CT43" s="173"/>
      <c r="CU43" s="173"/>
      <c r="CV43" s="173"/>
      <c r="CW43" s="173"/>
      <c r="CX43" s="173"/>
      <c r="CY43" s="173"/>
      <c r="CZ43" s="173"/>
      <c r="DA43" s="173"/>
      <c r="DB43" s="173"/>
      <c r="DC43" s="173"/>
      <c r="DD43" s="173"/>
      <c r="DE43" s="173"/>
      <c r="DF43" s="173"/>
      <c r="DG43" s="173"/>
      <c r="DH43" s="173"/>
      <c r="DI43" s="173"/>
      <c r="DJ43" s="173"/>
      <c r="DK43" s="173"/>
      <c r="DL43" s="173"/>
      <c r="DM43" s="173"/>
      <c r="DN43" s="173"/>
      <c r="DO43" s="173"/>
      <c r="DP43" s="173"/>
      <c r="DQ43" s="173"/>
      <c r="DR43" s="173"/>
      <c r="DS43" s="173"/>
      <c r="DT43" s="173"/>
      <c r="DU43" s="173"/>
      <c r="DV43" s="173"/>
      <c r="DW43" s="173"/>
      <c r="DX43" s="173"/>
      <c r="DY43" s="173"/>
      <c r="DZ43" s="173"/>
      <c r="EA43" s="173"/>
      <c r="EB43" s="173"/>
      <c r="EC43" s="173"/>
      <c r="ED43" s="173"/>
      <c r="EE43" s="173"/>
      <c r="EF43" s="173"/>
      <c r="EG43" s="173"/>
      <c r="EH43" s="173"/>
      <c r="EI43" s="173"/>
      <c r="EJ43" s="173"/>
      <c r="EK43" s="173"/>
      <c r="EL43" s="173"/>
      <c r="EM43" s="173"/>
      <c r="EN43" s="173"/>
      <c r="EO43" s="173"/>
      <c r="EP43" s="173"/>
      <c r="EQ43" s="173"/>
      <c r="ER43" s="173"/>
      <c r="ES43" s="173"/>
      <c r="ET43" s="173"/>
      <c r="EU43" s="173"/>
      <c r="EV43" s="173"/>
      <c r="EW43" s="173"/>
      <c r="EX43" s="173"/>
      <c r="EY43" s="173"/>
      <c r="EZ43" s="173"/>
      <c r="FA43" s="173"/>
      <c r="FB43" s="173"/>
      <c r="FC43" s="173"/>
      <c r="FD43" s="173"/>
      <c r="FE43" s="173"/>
      <c r="FF43" s="173"/>
      <c r="FG43" s="173"/>
      <c r="FH43" s="173"/>
      <c r="FI43" s="173"/>
      <c r="FJ43" s="173"/>
      <c r="FK43" s="173"/>
      <c r="FL43" s="173"/>
      <c r="FM43" s="173"/>
      <c r="FN43" s="173"/>
      <c r="FO43" s="173"/>
      <c r="FP43" s="173"/>
      <c r="FQ43" s="173"/>
      <c r="FR43" s="173"/>
      <c r="FS43" s="173"/>
      <c r="FT43" s="173"/>
      <c r="FU43" s="173"/>
      <c r="FV43" s="173"/>
      <c r="FW43" s="173"/>
      <c r="FX43" s="173"/>
      <c r="FY43" s="173"/>
      <c r="FZ43" s="173"/>
      <c r="GA43" s="173"/>
      <c r="GB43" s="173"/>
      <c r="GC43" s="173"/>
      <c r="GD43" s="173"/>
      <c r="GE43" s="173"/>
      <c r="GF43" s="173"/>
      <c r="GG43" s="173"/>
      <c r="GH43" s="173"/>
      <c r="GI43" s="173"/>
      <c r="GJ43" s="173"/>
      <c r="GK43" s="173"/>
      <c r="GL43" s="173"/>
      <c r="GM43" s="173"/>
      <c r="GN43" s="173"/>
      <c r="GO43" s="173"/>
      <c r="GP43" s="173"/>
      <c r="GQ43" s="173"/>
      <c r="GR43" s="173"/>
      <c r="GS43" s="173"/>
      <c r="GT43" s="173"/>
      <c r="GU43" s="173"/>
      <c r="GV43" s="173"/>
      <c r="GW43" s="173"/>
      <c r="GX43" s="173"/>
      <c r="GY43" s="173"/>
      <c r="GZ43" s="173"/>
      <c r="HA43" s="173"/>
      <c r="HB43" s="173"/>
      <c r="HC43" s="173"/>
      <c r="HD43" s="173"/>
      <c r="HE43" s="173"/>
      <c r="HF43" s="173"/>
      <c r="HG43" s="173"/>
      <c r="HH43" s="173"/>
      <c r="HI43" s="173"/>
      <c r="HJ43" s="173"/>
      <c r="HK43" s="173"/>
      <c r="HL43" s="173"/>
      <c r="HM43" s="173"/>
      <c r="HN43" s="173"/>
      <c r="HO43" s="173"/>
      <c r="HP43" s="173"/>
      <c r="HQ43" s="173"/>
      <c r="HR43" s="173"/>
      <c r="HS43" s="173"/>
      <c r="HT43" s="173"/>
      <c r="HU43" s="173"/>
      <c r="HV43" s="173"/>
      <c r="HW43" s="173"/>
      <c r="HX43" s="173"/>
      <c r="HY43" s="173"/>
      <c r="HZ43" s="173"/>
      <c r="IA43" s="173"/>
      <c r="IB43" s="173"/>
      <c r="IC43" s="173"/>
      <c r="ID43" s="173"/>
      <c r="IE43" s="173"/>
      <c r="IF43" s="173"/>
      <c r="IG43" s="173"/>
      <c r="IH43" s="173"/>
      <c r="II43" s="173"/>
      <c r="IJ43" s="173"/>
      <c r="IK43" s="173"/>
      <c r="IL43" s="173"/>
      <c r="IM43" s="173"/>
      <c r="IN43" s="173"/>
      <c r="IO43" s="173"/>
    </row>
    <row r="44" spans="2:249" ht="15.9" customHeight="1" x14ac:dyDescent="0.3">
      <c r="B44" s="179" t="str">
        <f>'24'!A2</f>
        <v>Quadro 24. Tipologia de infrações</v>
      </c>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c r="BZ44" s="173"/>
      <c r="CA44" s="173"/>
      <c r="CB44" s="173"/>
      <c r="CC44" s="173"/>
      <c r="CD44" s="173"/>
      <c r="CE44" s="173"/>
      <c r="CF44" s="173"/>
      <c r="CG44" s="173"/>
      <c r="CH44" s="173"/>
      <c r="CI44" s="173"/>
      <c r="CJ44" s="173"/>
      <c r="CK44" s="173"/>
      <c r="CL44" s="173"/>
      <c r="CM44" s="173"/>
      <c r="CN44" s="173"/>
      <c r="CO44" s="173"/>
      <c r="CP44" s="173"/>
      <c r="CQ44" s="173"/>
      <c r="CR44" s="173"/>
      <c r="CS44" s="173"/>
      <c r="CT44" s="173"/>
      <c r="CU44" s="173"/>
      <c r="CV44" s="173"/>
      <c r="CW44" s="173"/>
      <c r="CX44" s="173"/>
      <c r="CY44" s="173"/>
      <c r="CZ44" s="173"/>
      <c r="DA44" s="173"/>
      <c r="DB44" s="173"/>
      <c r="DC44" s="173"/>
      <c r="DD44" s="173"/>
      <c r="DE44" s="173"/>
      <c r="DF44" s="173"/>
      <c r="DG44" s="173"/>
      <c r="DH44" s="173"/>
      <c r="DI44" s="173"/>
      <c r="DJ44" s="173"/>
      <c r="DK44" s="173"/>
      <c r="DL44" s="173"/>
      <c r="DM44" s="173"/>
      <c r="DN44" s="173"/>
      <c r="DO44" s="173"/>
      <c r="DP44" s="173"/>
      <c r="DQ44" s="173"/>
      <c r="DR44" s="173"/>
      <c r="DS44" s="173"/>
      <c r="DT44" s="173"/>
      <c r="DU44" s="173"/>
      <c r="DV44" s="173"/>
      <c r="DW44" s="173"/>
      <c r="DX44" s="173"/>
      <c r="DY44" s="173"/>
      <c r="DZ44" s="173"/>
      <c r="EA44" s="173"/>
      <c r="EB44" s="173"/>
      <c r="EC44" s="173"/>
      <c r="ED44" s="173"/>
      <c r="EE44" s="173"/>
      <c r="EF44" s="173"/>
      <c r="EG44" s="173"/>
      <c r="EH44" s="173"/>
      <c r="EI44" s="173"/>
      <c r="EJ44" s="173"/>
      <c r="EK44" s="173"/>
      <c r="EL44" s="173"/>
      <c r="EM44" s="173"/>
      <c r="EN44" s="173"/>
      <c r="EO44" s="173"/>
      <c r="EP44" s="173"/>
      <c r="EQ44" s="173"/>
      <c r="ER44" s="173"/>
      <c r="ES44" s="173"/>
      <c r="ET44" s="173"/>
      <c r="EU44" s="173"/>
      <c r="EV44" s="173"/>
      <c r="EW44" s="173"/>
      <c r="EX44" s="173"/>
      <c r="EY44" s="173"/>
      <c r="EZ44" s="173"/>
      <c r="FA44" s="173"/>
      <c r="FB44" s="173"/>
      <c r="FC44" s="173"/>
      <c r="FD44" s="173"/>
      <c r="FE44" s="173"/>
      <c r="FF44" s="173"/>
      <c r="FG44" s="173"/>
      <c r="FH44" s="173"/>
      <c r="FI44" s="173"/>
      <c r="FJ44" s="173"/>
      <c r="FK44" s="173"/>
      <c r="FL44" s="173"/>
      <c r="FM44" s="173"/>
      <c r="FN44" s="173"/>
      <c r="FO44" s="173"/>
      <c r="FP44" s="173"/>
      <c r="FQ44" s="173"/>
      <c r="FR44" s="173"/>
      <c r="FS44" s="173"/>
      <c r="FT44" s="173"/>
      <c r="FU44" s="173"/>
      <c r="FV44" s="173"/>
      <c r="FW44" s="173"/>
      <c r="FX44" s="173"/>
      <c r="FY44" s="173"/>
      <c r="FZ44" s="173"/>
      <c r="GA44" s="173"/>
      <c r="GB44" s="173"/>
      <c r="GC44" s="173"/>
      <c r="GD44" s="173"/>
      <c r="GE44" s="173"/>
      <c r="GF44" s="173"/>
      <c r="GG44" s="173"/>
      <c r="GH44" s="173"/>
      <c r="GI44" s="173"/>
      <c r="GJ44" s="173"/>
      <c r="GK44" s="173"/>
      <c r="GL44" s="173"/>
      <c r="GM44" s="173"/>
      <c r="GN44" s="173"/>
      <c r="GO44" s="173"/>
      <c r="GP44" s="173"/>
      <c r="GQ44" s="173"/>
      <c r="GR44" s="173"/>
      <c r="GS44" s="173"/>
      <c r="GT44" s="173"/>
      <c r="GU44" s="173"/>
      <c r="GV44" s="173"/>
      <c r="GW44" s="173"/>
      <c r="GX44" s="173"/>
      <c r="GY44" s="173"/>
      <c r="GZ44" s="173"/>
      <c r="HA44" s="173"/>
      <c r="HB44" s="173"/>
      <c r="HC44" s="173"/>
      <c r="HD44" s="173"/>
      <c r="HE44" s="173"/>
      <c r="HF44" s="173"/>
      <c r="HG44" s="173"/>
      <c r="HH44" s="173"/>
      <c r="HI44" s="173"/>
      <c r="HJ44" s="173"/>
      <c r="HK44" s="173"/>
      <c r="HL44" s="173"/>
      <c r="HM44" s="173"/>
      <c r="HN44" s="173"/>
      <c r="HO44" s="173"/>
      <c r="HP44" s="173"/>
      <c r="HQ44" s="173"/>
      <c r="HR44" s="173"/>
      <c r="HS44" s="173"/>
      <c r="HT44" s="173"/>
      <c r="HU44" s="173"/>
      <c r="HV44" s="173"/>
      <c r="HW44" s="173"/>
      <c r="HX44" s="173"/>
      <c r="HY44" s="173"/>
      <c r="HZ44" s="173"/>
      <c r="IA44" s="173"/>
      <c r="IB44" s="173"/>
      <c r="IC44" s="173"/>
      <c r="ID44" s="173"/>
      <c r="IE44" s="173"/>
      <c r="IF44" s="173"/>
      <c r="IG44" s="173"/>
      <c r="IH44" s="173"/>
      <c r="II44" s="173"/>
      <c r="IJ44" s="173"/>
      <c r="IK44" s="173"/>
      <c r="IL44" s="173"/>
      <c r="IM44" s="173"/>
      <c r="IN44" s="173"/>
      <c r="IO44" s="173"/>
    </row>
    <row r="45" spans="2:249" ht="15.9" customHeight="1" x14ac:dyDescent="0.3">
      <c r="B45" s="179" t="str">
        <f>'25'!A2</f>
        <v>Quadro 25. Infrações por excesso de velocidade</v>
      </c>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3"/>
      <c r="BY45" s="173"/>
      <c r="BZ45" s="173"/>
      <c r="CA45" s="173"/>
      <c r="CB45" s="173"/>
      <c r="CC45" s="173"/>
      <c r="CD45" s="173"/>
      <c r="CE45" s="173"/>
      <c r="CF45" s="173"/>
      <c r="CG45" s="173"/>
      <c r="CH45" s="173"/>
      <c r="CI45" s="173"/>
      <c r="CJ45" s="173"/>
      <c r="CK45" s="173"/>
      <c r="CL45" s="173"/>
      <c r="CM45" s="173"/>
      <c r="CN45" s="173"/>
      <c r="CO45" s="173"/>
      <c r="CP45" s="173"/>
      <c r="CQ45" s="173"/>
      <c r="CR45" s="173"/>
      <c r="CS45" s="173"/>
      <c r="CT45" s="173"/>
      <c r="CU45" s="173"/>
      <c r="CV45" s="173"/>
      <c r="CW45" s="173"/>
      <c r="CX45" s="173"/>
      <c r="CY45" s="173"/>
      <c r="CZ45" s="173"/>
      <c r="DA45" s="173"/>
      <c r="DB45" s="173"/>
      <c r="DC45" s="173"/>
      <c r="DD45" s="173"/>
      <c r="DE45" s="173"/>
      <c r="DF45" s="173"/>
      <c r="DG45" s="173"/>
      <c r="DH45" s="173"/>
      <c r="DI45" s="173"/>
      <c r="DJ45" s="173"/>
      <c r="DK45" s="173"/>
      <c r="DL45" s="173"/>
      <c r="DM45" s="173"/>
      <c r="DN45" s="173"/>
      <c r="DO45" s="173"/>
      <c r="DP45" s="173"/>
      <c r="DQ45" s="173"/>
      <c r="DR45" s="173"/>
      <c r="DS45" s="173"/>
      <c r="DT45" s="173"/>
      <c r="DU45" s="173"/>
      <c r="DV45" s="173"/>
      <c r="DW45" s="173"/>
      <c r="DX45" s="173"/>
      <c r="DY45" s="173"/>
      <c r="DZ45" s="173"/>
      <c r="EA45" s="173"/>
      <c r="EB45" s="173"/>
      <c r="EC45" s="173"/>
      <c r="ED45" s="173"/>
      <c r="EE45" s="173"/>
      <c r="EF45" s="173"/>
      <c r="EG45" s="173"/>
      <c r="EH45" s="173"/>
      <c r="EI45" s="173"/>
      <c r="EJ45" s="173"/>
      <c r="EK45" s="173"/>
      <c r="EL45" s="173"/>
      <c r="EM45" s="173"/>
      <c r="EN45" s="173"/>
      <c r="EO45" s="173"/>
      <c r="EP45" s="173"/>
      <c r="EQ45" s="173"/>
      <c r="ER45" s="173"/>
      <c r="ES45" s="173"/>
      <c r="ET45" s="173"/>
      <c r="EU45" s="173"/>
      <c r="EV45" s="173"/>
      <c r="EW45" s="173"/>
      <c r="EX45" s="173"/>
      <c r="EY45" s="173"/>
      <c r="EZ45" s="173"/>
      <c r="FA45" s="173"/>
      <c r="FB45" s="173"/>
      <c r="FC45" s="173"/>
      <c r="FD45" s="173"/>
      <c r="FE45" s="173"/>
      <c r="FF45" s="173"/>
      <c r="FG45" s="173"/>
      <c r="FH45" s="173"/>
      <c r="FI45" s="173"/>
      <c r="FJ45" s="173"/>
      <c r="FK45" s="173"/>
      <c r="FL45" s="173"/>
      <c r="FM45" s="173"/>
      <c r="FN45" s="173"/>
      <c r="FO45" s="173"/>
      <c r="FP45" s="173"/>
      <c r="FQ45" s="173"/>
      <c r="FR45" s="173"/>
      <c r="FS45" s="173"/>
      <c r="FT45" s="173"/>
      <c r="FU45" s="173"/>
      <c r="FV45" s="173"/>
      <c r="FW45" s="173"/>
      <c r="FX45" s="173"/>
      <c r="FY45" s="173"/>
      <c r="FZ45" s="173"/>
      <c r="GA45" s="173"/>
      <c r="GB45" s="173"/>
      <c r="GC45" s="173"/>
      <c r="GD45" s="173"/>
      <c r="GE45" s="173"/>
      <c r="GF45" s="173"/>
      <c r="GG45" s="173"/>
      <c r="GH45" s="173"/>
      <c r="GI45" s="173"/>
      <c r="GJ45" s="173"/>
      <c r="GK45" s="173"/>
      <c r="GL45" s="173"/>
      <c r="GM45" s="173"/>
      <c r="GN45" s="173"/>
      <c r="GO45" s="173"/>
      <c r="GP45" s="173"/>
      <c r="GQ45" s="173"/>
      <c r="GR45" s="173"/>
      <c r="GS45" s="173"/>
      <c r="GT45" s="173"/>
      <c r="GU45" s="173"/>
      <c r="GV45" s="173"/>
      <c r="GW45" s="173"/>
      <c r="GX45" s="173"/>
      <c r="GY45" s="173"/>
      <c r="GZ45" s="173"/>
      <c r="HA45" s="173"/>
      <c r="HB45" s="173"/>
      <c r="HC45" s="173"/>
      <c r="HD45" s="173"/>
      <c r="HE45" s="173"/>
      <c r="HF45" s="173"/>
      <c r="HG45" s="173"/>
      <c r="HH45" s="173"/>
      <c r="HI45" s="173"/>
      <c r="HJ45" s="173"/>
      <c r="HK45" s="173"/>
      <c r="HL45" s="173"/>
      <c r="HM45" s="173"/>
      <c r="HN45" s="173"/>
      <c r="HO45" s="173"/>
      <c r="HP45" s="173"/>
      <c r="HQ45" s="173"/>
      <c r="HR45" s="173"/>
      <c r="HS45" s="173"/>
      <c r="HT45" s="173"/>
      <c r="HU45" s="173"/>
      <c r="HV45" s="173"/>
      <c r="HW45" s="173"/>
      <c r="HX45" s="173"/>
      <c r="HY45" s="173"/>
      <c r="HZ45" s="173"/>
      <c r="IA45" s="173"/>
      <c r="IB45" s="173"/>
      <c r="IC45" s="173"/>
      <c r="ID45" s="173"/>
      <c r="IE45" s="173"/>
      <c r="IF45" s="173"/>
      <c r="IG45" s="173"/>
      <c r="IH45" s="173"/>
      <c r="II45" s="173"/>
      <c r="IJ45" s="173"/>
      <c r="IK45" s="173"/>
      <c r="IL45" s="173"/>
      <c r="IM45" s="173"/>
      <c r="IN45" s="173"/>
      <c r="IO45" s="173"/>
    </row>
    <row r="46" spans="2:249" ht="15.9" customHeight="1" x14ac:dyDescent="0.3">
      <c r="B46" s="179" t="str">
        <f>'26'!A2</f>
        <v>Quadro 26. Infrações por influência de álcool</v>
      </c>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3"/>
      <c r="CL46" s="173"/>
      <c r="CM46" s="173"/>
      <c r="CN46" s="173"/>
      <c r="CO46" s="173"/>
      <c r="CP46" s="173"/>
      <c r="CQ46" s="173"/>
      <c r="CR46" s="173"/>
      <c r="CS46" s="173"/>
      <c r="CT46" s="173"/>
      <c r="CU46" s="173"/>
      <c r="CV46" s="173"/>
      <c r="CW46" s="173"/>
      <c r="CX46" s="173"/>
      <c r="CY46" s="173"/>
      <c r="CZ46" s="173"/>
      <c r="DA46" s="173"/>
      <c r="DB46" s="173"/>
      <c r="DC46" s="173"/>
      <c r="DD46" s="173"/>
      <c r="DE46" s="173"/>
      <c r="DF46" s="173"/>
      <c r="DG46" s="173"/>
      <c r="DH46" s="173"/>
      <c r="DI46" s="173"/>
      <c r="DJ46" s="173"/>
      <c r="DK46" s="173"/>
      <c r="DL46" s="173"/>
      <c r="DM46" s="173"/>
      <c r="DN46" s="173"/>
      <c r="DO46" s="173"/>
      <c r="DP46" s="173"/>
      <c r="DQ46" s="173"/>
      <c r="DR46" s="173"/>
      <c r="DS46" s="173"/>
      <c r="DT46" s="173"/>
      <c r="DU46" s="173"/>
      <c r="DV46" s="173"/>
      <c r="DW46" s="173"/>
      <c r="DX46" s="173"/>
      <c r="DY46" s="173"/>
      <c r="DZ46" s="173"/>
      <c r="EA46" s="173"/>
      <c r="EB46" s="173"/>
      <c r="EC46" s="173"/>
      <c r="ED46" s="173"/>
      <c r="EE46" s="173"/>
      <c r="EF46" s="173"/>
      <c r="EG46" s="173"/>
      <c r="EH46" s="173"/>
      <c r="EI46" s="173"/>
      <c r="EJ46" s="173"/>
      <c r="EK46" s="173"/>
      <c r="EL46" s="173"/>
      <c r="EM46" s="173"/>
      <c r="EN46" s="173"/>
      <c r="EO46" s="173"/>
      <c r="EP46" s="173"/>
      <c r="EQ46" s="173"/>
      <c r="ER46" s="173"/>
      <c r="ES46" s="173"/>
      <c r="ET46" s="173"/>
      <c r="EU46" s="173"/>
      <c r="EV46" s="173"/>
      <c r="EW46" s="173"/>
      <c r="EX46" s="173"/>
      <c r="EY46" s="173"/>
      <c r="EZ46" s="173"/>
      <c r="FA46" s="173"/>
      <c r="FB46" s="173"/>
      <c r="FC46" s="173"/>
      <c r="FD46" s="173"/>
      <c r="FE46" s="173"/>
      <c r="FF46" s="173"/>
      <c r="FG46" s="173"/>
      <c r="FH46" s="173"/>
      <c r="FI46" s="173"/>
      <c r="FJ46" s="173"/>
      <c r="FK46" s="173"/>
      <c r="FL46" s="173"/>
      <c r="FM46" s="173"/>
      <c r="FN46" s="173"/>
      <c r="FO46" s="173"/>
      <c r="FP46" s="173"/>
      <c r="FQ46" s="173"/>
      <c r="FR46" s="173"/>
      <c r="FS46" s="173"/>
      <c r="FT46" s="173"/>
      <c r="FU46" s="173"/>
      <c r="FV46" s="173"/>
      <c r="FW46" s="173"/>
      <c r="FX46" s="173"/>
      <c r="FY46" s="173"/>
      <c r="FZ46" s="173"/>
      <c r="GA46" s="173"/>
      <c r="GB46" s="173"/>
      <c r="GC46" s="173"/>
      <c r="GD46" s="173"/>
      <c r="GE46" s="173"/>
      <c r="GF46" s="173"/>
      <c r="GG46" s="173"/>
      <c r="GH46" s="173"/>
      <c r="GI46" s="173"/>
      <c r="GJ46" s="173"/>
      <c r="GK46" s="173"/>
      <c r="GL46" s="173"/>
      <c r="GM46" s="173"/>
      <c r="GN46" s="173"/>
      <c r="GO46" s="173"/>
      <c r="GP46" s="173"/>
      <c r="GQ46" s="173"/>
      <c r="GR46" s="173"/>
      <c r="GS46" s="173"/>
      <c r="GT46" s="173"/>
      <c r="GU46" s="173"/>
      <c r="GV46" s="173"/>
      <c r="GW46" s="173"/>
      <c r="GX46" s="173"/>
      <c r="GY46" s="173"/>
      <c r="GZ46" s="173"/>
      <c r="HA46" s="173"/>
      <c r="HB46" s="173"/>
      <c r="HC46" s="173"/>
      <c r="HD46" s="173"/>
      <c r="HE46" s="173"/>
      <c r="HF46" s="173"/>
      <c r="HG46" s="173"/>
      <c r="HH46" s="173"/>
      <c r="HI46" s="173"/>
      <c r="HJ46" s="173"/>
      <c r="HK46" s="173"/>
      <c r="HL46" s="173"/>
      <c r="HM46" s="173"/>
      <c r="HN46" s="173"/>
      <c r="HO46" s="173"/>
      <c r="HP46" s="173"/>
      <c r="HQ46" s="173"/>
      <c r="HR46" s="173"/>
      <c r="HS46" s="173"/>
      <c r="HT46" s="173"/>
      <c r="HU46" s="173"/>
      <c r="HV46" s="173"/>
      <c r="HW46" s="173"/>
      <c r="HX46" s="173"/>
      <c r="HY46" s="173"/>
      <c r="HZ46" s="173"/>
      <c r="IA46" s="173"/>
      <c r="IB46" s="173"/>
      <c r="IC46" s="173"/>
      <c r="ID46" s="173"/>
      <c r="IE46" s="173"/>
      <c r="IF46" s="173"/>
      <c r="IG46" s="173"/>
      <c r="IH46" s="173"/>
      <c r="II46" s="173"/>
      <c r="IJ46" s="173"/>
      <c r="IK46" s="173"/>
      <c r="IL46" s="173"/>
      <c r="IM46" s="173"/>
      <c r="IN46" s="173"/>
      <c r="IO46" s="173"/>
    </row>
    <row r="47" spans="2:249" ht="15.9" customHeight="1" x14ac:dyDescent="0.3">
      <c r="B47" s="179" t="str">
        <f>'27'!A2</f>
        <v>Quadro 27. Detenções</v>
      </c>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173"/>
      <c r="BS47" s="173"/>
      <c r="BT47" s="173"/>
      <c r="BU47" s="173"/>
      <c r="BV47" s="173"/>
      <c r="BW47" s="173"/>
      <c r="BX47" s="173"/>
      <c r="BY47" s="173"/>
      <c r="BZ47" s="173"/>
      <c r="CA47" s="173"/>
      <c r="CB47" s="173"/>
      <c r="CC47" s="173"/>
      <c r="CD47" s="173"/>
      <c r="CE47" s="173"/>
      <c r="CF47" s="173"/>
      <c r="CG47" s="173"/>
      <c r="CH47" s="173"/>
      <c r="CI47" s="173"/>
      <c r="CJ47" s="173"/>
      <c r="CK47" s="173"/>
      <c r="CL47" s="173"/>
      <c r="CM47" s="173"/>
      <c r="CN47" s="173"/>
      <c r="CO47" s="173"/>
      <c r="CP47" s="173"/>
      <c r="CQ47" s="173"/>
      <c r="CR47" s="173"/>
      <c r="CS47" s="173"/>
      <c r="CT47" s="173"/>
      <c r="CU47" s="173"/>
      <c r="CV47" s="173"/>
      <c r="CW47" s="173"/>
      <c r="CX47" s="173"/>
      <c r="CY47" s="173"/>
      <c r="CZ47" s="173"/>
      <c r="DA47" s="173"/>
      <c r="DB47" s="173"/>
      <c r="DC47" s="173"/>
      <c r="DD47" s="173"/>
      <c r="DE47" s="173"/>
      <c r="DF47" s="173"/>
      <c r="DG47" s="173"/>
      <c r="DH47" s="173"/>
      <c r="DI47" s="173"/>
      <c r="DJ47" s="173"/>
      <c r="DK47" s="173"/>
      <c r="DL47" s="173"/>
      <c r="DM47" s="173"/>
      <c r="DN47" s="173"/>
      <c r="DO47" s="173"/>
      <c r="DP47" s="173"/>
      <c r="DQ47" s="173"/>
      <c r="DR47" s="173"/>
      <c r="DS47" s="173"/>
      <c r="DT47" s="173"/>
      <c r="DU47" s="173"/>
      <c r="DV47" s="173"/>
      <c r="DW47" s="173"/>
      <c r="DX47" s="173"/>
      <c r="DY47" s="173"/>
      <c r="DZ47" s="173"/>
      <c r="EA47" s="173"/>
      <c r="EB47" s="173"/>
      <c r="EC47" s="173"/>
      <c r="ED47" s="173"/>
      <c r="EE47" s="173"/>
      <c r="EF47" s="173"/>
      <c r="EG47" s="173"/>
      <c r="EH47" s="173"/>
      <c r="EI47" s="173"/>
      <c r="EJ47" s="173"/>
      <c r="EK47" s="173"/>
      <c r="EL47" s="173"/>
      <c r="EM47" s="173"/>
      <c r="EN47" s="173"/>
      <c r="EO47" s="173"/>
      <c r="EP47" s="173"/>
      <c r="EQ47" s="173"/>
      <c r="ER47" s="173"/>
      <c r="ES47" s="173"/>
      <c r="ET47" s="173"/>
      <c r="EU47" s="173"/>
      <c r="EV47" s="173"/>
      <c r="EW47" s="173"/>
      <c r="EX47" s="173"/>
      <c r="EY47" s="173"/>
      <c r="EZ47" s="173"/>
      <c r="FA47" s="173"/>
      <c r="FB47" s="173"/>
      <c r="FC47" s="173"/>
      <c r="FD47" s="173"/>
      <c r="FE47" s="173"/>
      <c r="FF47" s="173"/>
      <c r="FG47" s="173"/>
      <c r="FH47" s="173"/>
      <c r="FI47" s="173"/>
      <c r="FJ47" s="173"/>
      <c r="FK47" s="173"/>
      <c r="FL47" s="173"/>
      <c r="FM47" s="173"/>
      <c r="FN47" s="173"/>
      <c r="FO47" s="173"/>
      <c r="FP47" s="173"/>
      <c r="FQ47" s="173"/>
      <c r="FR47" s="173"/>
      <c r="FS47" s="173"/>
      <c r="FT47" s="173"/>
      <c r="FU47" s="173"/>
      <c r="FV47" s="173"/>
      <c r="FW47" s="173"/>
      <c r="FX47" s="173"/>
      <c r="FY47" s="173"/>
      <c r="FZ47" s="173"/>
      <c r="GA47" s="173"/>
      <c r="GB47" s="173"/>
      <c r="GC47" s="173"/>
      <c r="GD47" s="173"/>
      <c r="GE47" s="173"/>
      <c r="GF47" s="173"/>
      <c r="GG47" s="173"/>
      <c r="GH47" s="173"/>
      <c r="GI47" s="173"/>
      <c r="GJ47" s="173"/>
      <c r="GK47" s="173"/>
      <c r="GL47" s="173"/>
      <c r="GM47" s="173"/>
      <c r="GN47" s="173"/>
      <c r="GO47" s="173"/>
      <c r="GP47" s="173"/>
      <c r="GQ47" s="173"/>
      <c r="GR47" s="173"/>
      <c r="GS47" s="173"/>
      <c r="GT47" s="173"/>
      <c r="GU47" s="173"/>
      <c r="GV47" s="173"/>
      <c r="GW47" s="173"/>
      <c r="GX47" s="173"/>
      <c r="GY47" s="173"/>
      <c r="GZ47" s="173"/>
      <c r="HA47" s="173"/>
      <c r="HB47" s="173"/>
      <c r="HC47" s="173"/>
      <c r="HD47" s="173"/>
      <c r="HE47" s="173"/>
      <c r="HF47" s="173"/>
      <c r="HG47" s="173"/>
      <c r="HH47" s="173"/>
      <c r="HI47" s="173"/>
      <c r="HJ47" s="173"/>
      <c r="HK47" s="173"/>
      <c r="HL47" s="173"/>
      <c r="HM47" s="173"/>
      <c r="HN47" s="173"/>
      <c r="HO47" s="173"/>
      <c r="HP47" s="173"/>
      <c r="HQ47" s="173"/>
      <c r="HR47" s="173"/>
      <c r="HS47" s="173"/>
      <c r="HT47" s="173"/>
      <c r="HU47" s="173"/>
      <c r="HV47" s="173"/>
      <c r="HW47" s="173"/>
      <c r="HX47" s="173"/>
      <c r="HY47" s="173"/>
      <c r="HZ47" s="173"/>
      <c r="IA47" s="173"/>
      <c r="IB47" s="173"/>
      <c r="IC47" s="173"/>
      <c r="ID47" s="173"/>
      <c r="IE47" s="173"/>
      <c r="IF47" s="173"/>
      <c r="IG47" s="173"/>
      <c r="IH47" s="173"/>
      <c r="II47" s="173"/>
      <c r="IJ47" s="173"/>
      <c r="IK47" s="173"/>
      <c r="IL47" s="173"/>
      <c r="IM47" s="173"/>
      <c r="IN47" s="173"/>
      <c r="IO47" s="173"/>
    </row>
    <row r="48" spans="2:249" ht="3.75" customHeight="1" x14ac:dyDescent="0.3">
      <c r="B48" s="180"/>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3"/>
      <c r="DC48" s="173"/>
      <c r="DD48" s="173"/>
      <c r="DE48" s="173"/>
      <c r="DF48" s="173"/>
      <c r="DG48" s="173"/>
      <c r="DH48" s="173"/>
      <c r="DI48" s="173"/>
      <c r="DJ48" s="173"/>
      <c r="DK48" s="173"/>
      <c r="DL48" s="173"/>
      <c r="DM48" s="173"/>
      <c r="DN48" s="173"/>
      <c r="DO48" s="173"/>
      <c r="DP48" s="173"/>
      <c r="DQ48" s="173"/>
      <c r="DR48" s="173"/>
      <c r="DS48" s="173"/>
      <c r="DT48" s="173"/>
      <c r="DU48" s="173"/>
      <c r="DV48" s="173"/>
      <c r="DW48" s="173"/>
      <c r="DX48" s="173"/>
      <c r="DY48" s="173"/>
      <c r="DZ48" s="173"/>
      <c r="EA48" s="173"/>
      <c r="EB48" s="173"/>
      <c r="EC48" s="173"/>
      <c r="ED48" s="173"/>
      <c r="EE48" s="173"/>
      <c r="EF48" s="173"/>
      <c r="EG48" s="173"/>
      <c r="EH48" s="173"/>
      <c r="EI48" s="173"/>
      <c r="EJ48" s="173"/>
      <c r="EK48" s="173"/>
      <c r="EL48" s="173"/>
      <c r="EM48" s="173"/>
      <c r="EN48" s="173"/>
      <c r="EO48" s="173"/>
      <c r="EP48" s="173"/>
      <c r="EQ48" s="173"/>
      <c r="ER48" s="173"/>
      <c r="ES48" s="173"/>
      <c r="ET48" s="173"/>
      <c r="EU48" s="173"/>
      <c r="EV48" s="173"/>
      <c r="EW48" s="173"/>
      <c r="EX48" s="173"/>
      <c r="EY48" s="173"/>
      <c r="EZ48" s="173"/>
      <c r="FA48" s="173"/>
      <c r="FB48" s="173"/>
      <c r="FC48" s="173"/>
      <c r="FD48" s="173"/>
      <c r="FE48" s="173"/>
      <c r="FF48" s="173"/>
      <c r="FG48" s="173"/>
      <c r="FH48" s="173"/>
      <c r="FI48" s="173"/>
      <c r="FJ48" s="173"/>
      <c r="FK48" s="173"/>
      <c r="FL48" s="173"/>
      <c r="FM48" s="173"/>
      <c r="FN48" s="173"/>
      <c r="FO48" s="173"/>
      <c r="FP48" s="173"/>
      <c r="FQ48" s="173"/>
      <c r="FR48" s="173"/>
      <c r="FS48" s="173"/>
      <c r="FT48" s="173"/>
      <c r="FU48" s="173"/>
      <c r="FV48" s="173"/>
      <c r="FW48" s="173"/>
      <c r="FX48" s="173"/>
      <c r="FY48" s="173"/>
      <c r="FZ48" s="173"/>
      <c r="GA48" s="173"/>
      <c r="GB48" s="173"/>
      <c r="GC48" s="173"/>
      <c r="GD48" s="173"/>
      <c r="GE48" s="173"/>
      <c r="GF48" s="173"/>
      <c r="GG48" s="173"/>
      <c r="GH48" s="173"/>
      <c r="GI48" s="173"/>
      <c r="GJ48" s="173"/>
      <c r="GK48" s="173"/>
      <c r="GL48" s="173"/>
      <c r="GM48" s="173"/>
      <c r="GN48" s="173"/>
      <c r="GO48" s="173"/>
      <c r="GP48" s="173"/>
      <c r="GQ48" s="173"/>
      <c r="GR48" s="173"/>
      <c r="GS48" s="173"/>
      <c r="GT48" s="173"/>
      <c r="GU48" s="173"/>
      <c r="GV48" s="173"/>
      <c r="GW48" s="173"/>
      <c r="GX48" s="173"/>
      <c r="GY48" s="173"/>
      <c r="GZ48" s="173"/>
      <c r="HA48" s="173"/>
      <c r="HB48" s="173"/>
      <c r="HC48" s="173"/>
      <c r="HD48" s="173"/>
      <c r="HE48" s="173"/>
      <c r="HF48" s="173"/>
      <c r="HG48" s="173"/>
      <c r="HH48" s="173"/>
      <c r="HI48" s="173"/>
      <c r="HJ48" s="173"/>
      <c r="HK48" s="173"/>
      <c r="HL48" s="173"/>
      <c r="HM48" s="173"/>
      <c r="HN48" s="173"/>
      <c r="HO48" s="173"/>
      <c r="HP48" s="173"/>
      <c r="HQ48" s="173"/>
      <c r="HR48" s="173"/>
      <c r="HS48" s="173"/>
      <c r="HT48" s="173"/>
      <c r="HU48" s="173"/>
      <c r="HV48" s="173"/>
      <c r="HW48" s="173"/>
      <c r="HX48" s="173"/>
      <c r="HY48" s="173"/>
      <c r="HZ48" s="173"/>
      <c r="IA48" s="173"/>
      <c r="IB48" s="173"/>
      <c r="IC48" s="173"/>
      <c r="ID48" s="173"/>
      <c r="IE48" s="173"/>
      <c r="IF48" s="173"/>
      <c r="IG48" s="173"/>
      <c r="IH48" s="173"/>
      <c r="II48" s="173"/>
      <c r="IJ48" s="173"/>
      <c r="IK48" s="173"/>
      <c r="IL48" s="173"/>
      <c r="IM48" s="173"/>
      <c r="IN48" s="173"/>
      <c r="IO48" s="173"/>
    </row>
    <row r="49" spans="2:2" ht="18.899999999999999" customHeight="1" x14ac:dyDescent="0.3">
      <c r="B49" s="178" t="s">
        <v>4</v>
      </c>
    </row>
    <row r="50" spans="2:2" ht="3.75" customHeight="1" x14ac:dyDescent="0.3">
      <c r="B50" s="180"/>
    </row>
    <row r="51" spans="2:2" ht="15.9" customHeight="1" x14ac:dyDescent="0.3">
      <c r="B51" s="179" t="str">
        <f>'28'!A2</f>
        <v>Quadro 28. Número de pontos disponíveis dos condutores que se encontravam sancionados com subtração de pontos em julho de 2024</v>
      </c>
    </row>
    <row r="52" spans="2:2" ht="15.9" customHeight="1" x14ac:dyDescent="0.3">
      <c r="B52" s="179" t="str">
        <f>'29'!A2</f>
        <v>Quadro 29. Número de cartas cassadas, 2016 – julho de 2024</v>
      </c>
    </row>
    <row r="53" spans="2:2" ht="18.899999999999999" customHeight="1" x14ac:dyDescent="0.3">
      <c r="B53" s="179"/>
    </row>
    <row r="54" spans="2:2" x14ac:dyDescent="0.3">
      <c r="B54" s="179"/>
    </row>
  </sheetData>
  <hyperlinks>
    <hyperlink ref="B12" location="'1'!A1" display="'1'!A1" xr:uid="{A3716020-60FC-436B-99C8-DA19830047F8}"/>
    <hyperlink ref="B13" location="'2'!A1" display="'2'!A1" xr:uid="{2D7D1257-53C9-4E9D-9178-F7AD9E2F6801}"/>
    <hyperlink ref="B18" location="'4 e 5'!A1" display="Quadro 4. Sinistralidade no Continente por mês" xr:uid="{469EC150-85A9-41AD-A7D7-DD3EDD70595C}"/>
    <hyperlink ref="B44" location="'24'!A1" display="Quadro 24. Tipologia de infrações" xr:uid="{57931960-3986-4CB5-9568-77F45EF3ACFF}"/>
    <hyperlink ref="B22" location="'8'!A1" display="Quadro 8. Sinistralidade no Continente por fatores atmosféricos" xr:uid="{F78C2F30-DAB7-4228-9491-E5EE0D2F0232}"/>
    <hyperlink ref="B23" location="'9 e 10'!A1" display="Quadro 9. Sinistralidade no Continente por natureza" xr:uid="{82B43AD6-6FA7-423B-8900-BC082F180C97}"/>
    <hyperlink ref="B43" location="'23'!A1" display="Quadro 23. Infrações" xr:uid="{52E77EDD-212A-4C79-978E-4A8F7DCD195D}"/>
    <hyperlink ref="B25" location="'11 e 12'!A1" display="Quadro 11. Sinistralidade no Continente por localização" xr:uid="{17EEC7FA-7966-44D1-A896-EC7652D73619}"/>
    <hyperlink ref="B27" location="'13 e 14'!A1" display="Quadro 13. Sinistralidade no Continente por tipo de via" xr:uid="{D4419E03-92E4-4E2A-A84B-0D4F6DE3EE00}"/>
    <hyperlink ref="B29" location="'15'!A1" display="Quadro 15. Sinistralidade no Continente por distrito" xr:uid="{2EEF42B9-B960-45CF-9D3D-B859E1139879}"/>
    <hyperlink ref="B30" location="'16 e 17'!A1" display="Quadro 16. Sinistralidade no Continente por categoria de utilizador" xr:uid="{107DF94A-AA8D-45BB-93CB-003F149904A7}"/>
    <hyperlink ref="B32" location="'18'!A1" display="Quadro 18. Sinistralidade no Continente por categoria de veículo" xr:uid="{D6DE2D9F-8EBC-4049-B493-F27DEA11D7B0}"/>
    <hyperlink ref="B33" location="'19 e 20'!A1" display="Quadro 19. Sinistralidade no Continente por categoria de veículo e peões" xr:uid="{E0C4D6BA-4C55-4101-A307-D2E3CC3C8A69}"/>
    <hyperlink ref="B20" location="'6'!A1" display="Quadro 6. Sinistralidade no Continente por dia da semana" xr:uid="{5F758B1E-E9B8-4A3D-AE83-CBA3FFB5B9A9}"/>
    <hyperlink ref="B21" location="'7'!A1" display="Quadro 7. Sinistralidade no Continente por período horário" xr:uid="{0D38E8B2-0E42-4790-B514-FDEA791ED0A8}"/>
    <hyperlink ref="B42" location="'22'!A1" display="Quadro 22. Condutores e veículos fiscalizados" xr:uid="{51CC3DEA-BF6F-4800-A0CF-C569EA770E37}"/>
    <hyperlink ref="B45" location="'25'!A1" display="Quadro 25. Infrações por excesso de velocidade" xr:uid="{46FF14C0-97E7-414C-A310-515D1EB19A0C}"/>
    <hyperlink ref="B46" location="'26'!A1" display="Quadro 26. Infrações por influência de álcool" xr:uid="{58D4CBAE-72BD-488C-87C4-9CA441DEF0EE}"/>
    <hyperlink ref="B47" location="'27'!A1" display="Quadro 27. Detenções" xr:uid="{A004FAF7-723B-43CD-90BA-1CE93D65B6A3}"/>
    <hyperlink ref="B17" location="'3'!A1" display="'3'!A1" xr:uid="{9EFFA62C-8BF1-47A1-A59D-BA73545CE65A}"/>
    <hyperlink ref="B19" location="'4 e 5'!A1" display="Quadro 5. Sinistralidade no Continente por mês, taxas de variação" xr:uid="{D37473AC-981E-4CBF-BA68-533F8AF28494}"/>
    <hyperlink ref="B24" location="'9 e 10'!A11" display="Quadro 10. Sinistralidade no Continente por natureza, taxas de variação" xr:uid="{AC393800-1116-4E9B-B29A-9668051C28F3}"/>
    <hyperlink ref="B26" location="'11 e 12'!A1" display="Quadro 12. Sinistralidade no Continente por localização, taxas de variação" xr:uid="{4FB07542-6A5C-46A0-BC60-120237B2AF5C}"/>
    <hyperlink ref="B34" location="'19 e 20'!A1" display="Quadro 20. Sinistralidade no Continente por categoria de veículo e peões, taxas de variação" xr:uid="{FF621DCF-8945-45DD-BF5D-B60EA4F68141}"/>
    <hyperlink ref="B28" location="'13 e 14'!A1" display="Quadro 14. Sinistralidade no continente por tipo de via, taxas de variação" xr:uid="{440F005F-FB7E-4DF9-A4E8-9ED624D67231}"/>
    <hyperlink ref="B31" location="'16 e 17'!A1" display="Quadro 17. Sinistralidade no continente por categoria de utilizador, taxas de variação" xr:uid="{46656938-178B-4C1F-82F2-BEE61873A8DF}"/>
    <hyperlink ref="B35" location="'21'!A1" display="Quadro 21. Vítimas mortais por entidade gestora de via (EGV)" xr:uid="{8BC5876E-30C7-4F8B-90A6-71C6193271A5}"/>
  </hyperlinks>
  <pageMargins left="0.25" right="0.25" top="0.75" bottom="0.75" header="0.3" footer="0.3"/>
  <pageSetup paperSize="9" scale="93" orientation="portrait" horizontalDpi="300" verticalDpi="300"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627F-FCCC-4969-A142-5384F687DBAE}">
  <sheetPr>
    <pageSetUpPr fitToPage="1"/>
  </sheetPr>
  <dimension ref="A1:AA48"/>
  <sheetViews>
    <sheetView showGridLines="0" zoomScaleNormal="100" workbookViewId="0">
      <selection activeCell="S4" sqref="S4"/>
    </sheetView>
  </sheetViews>
  <sheetFormatPr defaultColWidth="9.109375" defaultRowHeight="12" x14ac:dyDescent="0.25"/>
  <cols>
    <col min="1" max="1" width="18.6640625" style="3" customWidth="1"/>
    <col min="2" max="16" width="7.88671875" style="3" customWidth="1"/>
    <col min="17" max="17" width="3" style="3" customWidth="1"/>
    <col min="18" max="16384" width="9.109375" style="3"/>
  </cols>
  <sheetData>
    <row r="1" spans="1:27" ht="6" customHeight="1" x14ac:dyDescent="0.25"/>
    <row r="2" spans="1:27" ht="18.899999999999999" customHeight="1" x14ac:dyDescent="0.3">
      <c r="A2" s="14" t="s">
        <v>160</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59" t="str">
        <f>+'1'!A4</f>
        <v>Janeiro-julho</v>
      </c>
      <c r="B4" s="248" t="s">
        <v>6</v>
      </c>
      <c r="C4" s="248"/>
      <c r="D4" s="249"/>
      <c r="E4" s="248" t="s">
        <v>31</v>
      </c>
      <c r="F4" s="248"/>
      <c r="G4" s="248"/>
      <c r="H4" s="247" t="s">
        <v>18</v>
      </c>
      <c r="I4" s="248"/>
      <c r="J4" s="249"/>
      <c r="K4" s="248" t="s">
        <v>20</v>
      </c>
      <c r="L4" s="248"/>
      <c r="M4" s="248"/>
      <c r="N4" s="247" t="s">
        <v>24</v>
      </c>
      <c r="O4" s="248"/>
      <c r="P4" s="248"/>
      <c r="Q4" s="1"/>
      <c r="R4" s="1"/>
      <c r="S4" s="1"/>
      <c r="T4" s="1"/>
      <c r="U4" s="1"/>
      <c r="V4" s="1"/>
      <c r="W4" s="1"/>
      <c r="X4" s="1"/>
      <c r="Y4" s="1"/>
      <c r="Z4" s="1"/>
      <c r="AA4" s="1"/>
    </row>
    <row r="5" spans="1:27" ht="30" customHeight="1" x14ac:dyDescent="0.25">
      <c r="A5" s="259"/>
      <c r="B5" s="27">
        <v>2019</v>
      </c>
      <c r="C5" s="27">
        <v>2023</v>
      </c>
      <c r="D5" s="208">
        <v>2024</v>
      </c>
      <c r="E5" s="27">
        <v>2019</v>
      </c>
      <c r="F5" s="27">
        <v>2023</v>
      </c>
      <c r="G5" s="208">
        <v>2024</v>
      </c>
      <c r="H5" s="27">
        <v>2019</v>
      </c>
      <c r="I5" s="27">
        <v>2023</v>
      </c>
      <c r="J5" s="208">
        <v>2024</v>
      </c>
      <c r="K5" s="27">
        <v>2019</v>
      </c>
      <c r="L5" s="27">
        <v>2023</v>
      </c>
      <c r="M5" s="208">
        <v>2024</v>
      </c>
      <c r="N5" s="27">
        <v>2019</v>
      </c>
      <c r="O5" s="27">
        <v>2023</v>
      </c>
      <c r="P5" s="208">
        <v>2024</v>
      </c>
      <c r="Q5" s="1"/>
      <c r="R5" s="1"/>
      <c r="S5" s="1"/>
      <c r="T5" s="1"/>
      <c r="U5" s="1"/>
      <c r="V5" s="1"/>
      <c r="W5" s="1"/>
      <c r="X5" s="1"/>
      <c r="Y5" s="1"/>
      <c r="Z5" s="1"/>
      <c r="AA5" s="1"/>
    </row>
    <row r="6" spans="1:27" ht="18.899999999999999" customHeight="1" x14ac:dyDescent="0.25">
      <c r="A6" s="54" t="s">
        <v>65</v>
      </c>
      <c r="B6" s="72">
        <v>2917</v>
      </c>
      <c r="C6" s="69">
        <v>2567</v>
      </c>
      <c r="D6" s="70">
        <v>2704</v>
      </c>
      <c r="E6" s="71">
        <v>38</v>
      </c>
      <c r="F6" s="71">
        <v>35</v>
      </c>
      <c r="G6" s="71">
        <v>38</v>
      </c>
      <c r="H6" s="72">
        <v>243</v>
      </c>
      <c r="I6" s="69">
        <v>190</v>
      </c>
      <c r="J6" s="70">
        <v>229</v>
      </c>
      <c r="K6" s="71">
        <v>2907</v>
      </c>
      <c r="L6" s="71">
        <v>2549</v>
      </c>
      <c r="M6" s="71">
        <v>2678</v>
      </c>
      <c r="N6" s="141">
        <f t="shared" ref="N6:N8" si="0">E6/B6*100</f>
        <v>1.3027082619129242</v>
      </c>
      <c r="O6" s="141">
        <f t="shared" ref="O6:O8" si="1">F6/C6*100</f>
        <v>1.3634592910011687</v>
      </c>
      <c r="P6" s="141">
        <f t="shared" ref="P6:P8" si="2">G6/D6*100</f>
        <v>1.4053254437869822</v>
      </c>
      <c r="Q6" s="1"/>
      <c r="R6" s="1"/>
      <c r="S6" s="1"/>
      <c r="T6" s="1"/>
      <c r="U6" s="1"/>
      <c r="V6" s="1"/>
      <c r="W6" s="1"/>
      <c r="X6" s="1"/>
      <c r="Y6" s="1"/>
      <c r="Z6" s="1"/>
      <c r="AA6" s="1"/>
    </row>
    <row r="7" spans="1:27" ht="18.899999999999999" customHeight="1" x14ac:dyDescent="0.25">
      <c r="A7" s="54" t="s">
        <v>66</v>
      </c>
      <c r="B7" s="75">
        <v>10618</v>
      </c>
      <c r="C7" s="71">
        <v>10653</v>
      </c>
      <c r="D7" s="74">
        <v>10959</v>
      </c>
      <c r="E7" s="71">
        <v>104</v>
      </c>
      <c r="F7" s="71">
        <v>107</v>
      </c>
      <c r="G7" s="71">
        <v>113</v>
      </c>
      <c r="H7" s="75">
        <v>553</v>
      </c>
      <c r="I7" s="71">
        <v>650</v>
      </c>
      <c r="J7" s="74">
        <v>671</v>
      </c>
      <c r="K7" s="71">
        <v>14131</v>
      </c>
      <c r="L7" s="71">
        <v>13542</v>
      </c>
      <c r="M7" s="71">
        <v>13873</v>
      </c>
      <c r="N7" s="141">
        <f t="shared" si="0"/>
        <v>0.97946882652100198</v>
      </c>
      <c r="O7" s="141">
        <f t="shared" si="1"/>
        <v>1.004411902750399</v>
      </c>
      <c r="P7" s="141">
        <f t="shared" si="2"/>
        <v>1.0311159777351948</v>
      </c>
      <c r="Q7" s="1"/>
      <c r="R7" s="1"/>
      <c r="S7" s="1"/>
      <c r="T7" s="1"/>
      <c r="U7" s="1"/>
      <c r="V7" s="1"/>
      <c r="W7" s="1"/>
      <c r="X7" s="1"/>
      <c r="Y7" s="1"/>
      <c r="Z7" s="1"/>
      <c r="AA7" s="1"/>
    </row>
    <row r="8" spans="1:27" ht="18.899999999999999" customHeight="1" x14ac:dyDescent="0.25">
      <c r="A8" s="54" t="s">
        <v>67</v>
      </c>
      <c r="B8" s="75">
        <v>6387</v>
      </c>
      <c r="C8" s="71">
        <v>6715</v>
      </c>
      <c r="D8" s="74">
        <v>6898</v>
      </c>
      <c r="E8" s="71">
        <v>117</v>
      </c>
      <c r="F8" s="71">
        <v>138</v>
      </c>
      <c r="G8" s="71">
        <v>115</v>
      </c>
      <c r="H8" s="75">
        <v>464</v>
      </c>
      <c r="I8" s="71">
        <v>562</v>
      </c>
      <c r="J8" s="74">
        <v>551</v>
      </c>
      <c r="K8" s="71">
        <v>7045</v>
      </c>
      <c r="L8" s="71">
        <v>7200</v>
      </c>
      <c r="M8" s="71">
        <v>7387</v>
      </c>
      <c r="N8" s="141">
        <f t="shared" si="0"/>
        <v>1.8318459370596525</v>
      </c>
      <c r="O8" s="141">
        <f t="shared" si="1"/>
        <v>2.0551005212211466</v>
      </c>
      <c r="P8" s="141">
        <f t="shared" si="2"/>
        <v>1.6671498985213105</v>
      </c>
      <c r="Q8" s="1"/>
      <c r="R8" s="1"/>
      <c r="S8" s="1"/>
      <c r="T8" s="1"/>
      <c r="U8" s="1"/>
      <c r="V8" s="1"/>
      <c r="W8" s="1"/>
      <c r="X8" s="1"/>
      <c r="Y8" s="1"/>
      <c r="Z8" s="1"/>
      <c r="AA8" s="1"/>
    </row>
    <row r="9" spans="1:27" ht="18.899999999999999" customHeight="1" thickBot="1" x14ac:dyDescent="0.3">
      <c r="A9" s="11" t="s">
        <v>35</v>
      </c>
      <c r="B9" s="8">
        <f>SUM(B6:B8)</f>
        <v>19922</v>
      </c>
      <c r="C9" s="12">
        <f t="shared" ref="C9:M9" si="3">SUM(C6:C8)</f>
        <v>19935</v>
      </c>
      <c r="D9" s="76">
        <f t="shared" si="3"/>
        <v>20561</v>
      </c>
      <c r="E9" s="12">
        <f t="shared" si="3"/>
        <v>259</v>
      </c>
      <c r="F9" s="12">
        <f t="shared" si="3"/>
        <v>280</v>
      </c>
      <c r="G9" s="12">
        <f t="shared" si="3"/>
        <v>266</v>
      </c>
      <c r="H9" s="8">
        <f t="shared" si="3"/>
        <v>1260</v>
      </c>
      <c r="I9" s="12">
        <f t="shared" si="3"/>
        <v>1402</v>
      </c>
      <c r="J9" s="76">
        <f t="shared" si="3"/>
        <v>1451</v>
      </c>
      <c r="K9" s="12">
        <f t="shared" si="3"/>
        <v>24083</v>
      </c>
      <c r="L9" s="12">
        <f t="shared" si="3"/>
        <v>23291</v>
      </c>
      <c r="M9" s="12">
        <f t="shared" si="3"/>
        <v>23938</v>
      </c>
      <c r="N9" s="142">
        <f>E9/B9*100</f>
        <v>1.3000702740688685</v>
      </c>
      <c r="O9" s="121">
        <f>F9/C9*100</f>
        <v>1.4045648357160772</v>
      </c>
      <c r="P9" s="121">
        <f>G9/D9*100</f>
        <v>1.293711395360148</v>
      </c>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3">
      <c r="A11" s="14" t="s">
        <v>161</v>
      </c>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thickBot="1" x14ac:dyDescent="0.3">
      <c r="A12" s="2"/>
      <c r="B12" s="2"/>
      <c r="C12" s="2"/>
      <c r="D12" s="2"/>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259" t="str">
        <f>+'1'!A4</f>
        <v>Janeiro-julho</v>
      </c>
      <c r="B13" s="247" t="s">
        <v>6</v>
      </c>
      <c r="C13" s="248"/>
      <c r="D13" s="249"/>
      <c r="E13" s="248" t="s">
        <v>31</v>
      </c>
      <c r="F13" s="248"/>
      <c r="G13" s="248"/>
      <c r="H13" s="247" t="s">
        <v>18</v>
      </c>
      <c r="I13" s="248"/>
      <c r="J13" s="249"/>
      <c r="K13" s="248" t="s">
        <v>20</v>
      </c>
      <c r="L13" s="248"/>
      <c r="M13" s="248"/>
      <c r="N13" s="247" t="s">
        <v>24</v>
      </c>
      <c r="O13" s="248"/>
      <c r="P13" s="248"/>
      <c r="Q13" s="1"/>
      <c r="R13" s="1"/>
      <c r="S13" s="1"/>
      <c r="T13" s="1"/>
      <c r="U13" s="1"/>
      <c r="V13" s="1"/>
      <c r="W13" s="1"/>
      <c r="X13" s="1"/>
      <c r="Y13" s="1"/>
      <c r="Z13" s="1"/>
      <c r="AA13" s="1"/>
    </row>
    <row r="14" spans="1:27" ht="18.899999999999999" customHeight="1" x14ac:dyDescent="0.25">
      <c r="A14" s="259"/>
      <c r="B14" s="261" t="s">
        <v>147</v>
      </c>
      <c r="C14" s="260"/>
      <c r="D14" s="260"/>
      <c r="E14" s="260"/>
      <c r="F14" s="260"/>
      <c r="G14" s="260"/>
      <c r="H14" s="260"/>
      <c r="I14" s="260"/>
      <c r="J14" s="260"/>
      <c r="K14" s="260"/>
      <c r="L14" s="260"/>
      <c r="M14" s="260"/>
      <c r="N14" s="260"/>
      <c r="O14" s="260"/>
      <c r="P14" s="260"/>
      <c r="Q14" s="1"/>
      <c r="R14" s="1"/>
      <c r="S14" s="1"/>
      <c r="T14" s="1"/>
      <c r="U14" s="1"/>
      <c r="V14" s="1"/>
      <c r="W14" s="1"/>
      <c r="X14" s="1"/>
      <c r="Y14" s="1"/>
      <c r="Z14" s="1"/>
      <c r="AA14" s="1"/>
    </row>
    <row r="15" spans="1:27" ht="18.899999999999999" customHeight="1" x14ac:dyDescent="0.25">
      <c r="A15" s="5"/>
      <c r="B15" s="77" t="s">
        <v>188</v>
      </c>
      <c r="C15" s="78" t="s">
        <v>189</v>
      </c>
      <c r="D15" s="78"/>
      <c r="E15" s="77" t="s">
        <v>188</v>
      </c>
      <c r="F15" s="78" t="s">
        <v>189</v>
      </c>
      <c r="G15" s="78"/>
      <c r="H15" s="77" t="s">
        <v>188</v>
      </c>
      <c r="I15" s="78" t="s">
        <v>189</v>
      </c>
      <c r="J15" s="79"/>
      <c r="K15" s="77" t="s">
        <v>188</v>
      </c>
      <c r="L15" s="78" t="s">
        <v>189</v>
      </c>
      <c r="M15" s="78"/>
      <c r="N15" s="77" t="s">
        <v>188</v>
      </c>
      <c r="O15" s="78" t="s">
        <v>189</v>
      </c>
      <c r="P15" s="79"/>
      <c r="Q15" s="1"/>
      <c r="R15" s="1"/>
      <c r="S15" s="1"/>
      <c r="T15" s="1"/>
      <c r="U15" s="1"/>
      <c r="V15" s="1"/>
      <c r="W15" s="1"/>
      <c r="X15" s="1"/>
      <c r="Y15" s="1"/>
      <c r="Z15" s="1"/>
      <c r="AA15" s="1"/>
    </row>
    <row r="16" spans="1:27" ht="18.899999999999999" customHeight="1" x14ac:dyDescent="0.25">
      <c r="A16" s="54" t="s">
        <v>65</v>
      </c>
      <c r="B16" s="81">
        <f>(D6/B6)-1</f>
        <v>-7.3020226259856047E-2</v>
      </c>
      <c r="C16" s="82">
        <f>(D6/C6)-1</f>
        <v>5.3369692247760003E-2</v>
      </c>
      <c r="D16" s="83"/>
      <c r="E16" s="84">
        <f>(G6/E6)-1</f>
        <v>0</v>
      </c>
      <c r="F16" s="84">
        <f>(G6/F6)-1</f>
        <v>8.5714285714285632E-2</v>
      </c>
      <c r="G16" s="85"/>
      <c r="H16" s="86">
        <f>(J6/H6)-1</f>
        <v>-5.7613168724279795E-2</v>
      </c>
      <c r="I16" s="84">
        <f>(J6/I6)-1</f>
        <v>0.20526315789473681</v>
      </c>
      <c r="J16" s="87"/>
      <c r="K16" s="84">
        <f>(M6/K6)-1</f>
        <v>-7.8775369797041583E-2</v>
      </c>
      <c r="L16" s="84">
        <f>(M6/L6)-1</f>
        <v>5.0608081600627797E-2</v>
      </c>
      <c r="M16" s="85"/>
      <c r="N16" s="86">
        <f>(P6/N6)-1</f>
        <v>7.8772189349112454E-2</v>
      </c>
      <c r="O16" s="84">
        <f>(P6/O6)-1</f>
        <v>3.070583262890958E-2</v>
      </c>
      <c r="P16" s="31"/>
      <c r="Q16" s="1"/>
      <c r="R16" s="1"/>
      <c r="S16" s="1"/>
      <c r="T16" s="1"/>
      <c r="U16" s="1"/>
      <c r="V16" s="1"/>
      <c r="W16" s="1"/>
      <c r="X16" s="1"/>
      <c r="Y16" s="1"/>
      <c r="Z16" s="1"/>
      <c r="AA16" s="1"/>
    </row>
    <row r="17" spans="1:27" ht="18.899999999999999" customHeight="1" x14ac:dyDescent="0.25">
      <c r="A17" s="54" t="s">
        <v>66</v>
      </c>
      <c r="B17" s="86">
        <f t="shared" ref="B17:B18" si="4">(D7/B7)-1</f>
        <v>3.2115275946505983E-2</v>
      </c>
      <c r="C17" s="84">
        <f t="shared" ref="C17:C19" si="5">(D7/C7)-1</f>
        <v>2.8724303013235808E-2</v>
      </c>
      <c r="D17" s="87"/>
      <c r="E17" s="84">
        <f t="shared" ref="E17:E18" si="6">(G7/E7)-1</f>
        <v>8.6538461538461453E-2</v>
      </c>
      <c r="F17" s="84">
        <f t="shared" ref="F17:F19" si="7">(G7/F7)-1</f>
        <v>5.6074766355140193E-2</v>
      </c>
      <c r="G17" s="85"/>
      <c r="H17" s="86">
        <f t="shared" ref="H17:H18" si="8">(J7/H7)-1</f>
        <v>0.21338155515370705</v>
      </c>
      <c r="I17" s="84">
        <f t="shared" ref="I17:I19" si="9">(J7/I7)-1</f>
        <v>3.2307692307692371E-2</v>
      </c>
      <c r="J17" s="87"/>
      <c r="K17" s="84">
        <f t="shared" ref="K17:K18" si="10">(M7/K7)-1</f>
        <v>-1.8257731229212371E-2</v>
      </c>
      <c r="L17" s="84">
        <f t="shared" ref="L17:L19" si="11">(M7/L7)-1</f>
        <v>2.4442475262147489E-2</v>
      </c>
      <c r="M17" s="85"/>
      <c r="N17" s="86">
        <f t="shared" ref="N17:N19" si="12">(P7/N7)-1</f>
        <v>5.2729754960798125E-2</v>
      </c>
      <c r="O17" s="84">
        <f t="shared" ref="O17:O19" si="13">(P7/O7)-1</f>
        <v>2.6586776711498006E-2</v>
      </c>
      <c r="P17" s="31"/>
      <c r="Q17" s="1"/>
      <c r="R17" s="1"/>
      <c r="S17" s="1"/>
      <c r="T17" s="1"/>
      <c r="U17" s="1"/>
      <c r="V17" s="1"/>
      <c r="W17" s="1"/>
      <c r="X17" s="1"/>
      <c r="Y17" s="1"/>
      <c r="Z17" s="1"/>
      <c r="AA17" s="1"/>
    </row>
    <row r="18" spans="1:27" ht="18.899999999999999" customHeight="1" x14ac:dyDescent="0.25">
      <c r="A18" s="54" t="s">
        <v>67</v>
      </c>
      <c r="B18" s="86">
        <f t="shared" si="4"/>
        <v>8.000626272115241E-2</v>
      </c>
      <c r="C18" s="84">
        <f t="shared" si="5"/>
        <v>2.7252419955323903E-2</v>
      </c>
      <c r="D18" s="87"/>
      <c r="E18" s="84">
        <f t="shared" si="6"/>
        <v>-1.7094017094017144E-2</v>
      </c>
      <c r="F18" s="84">
        <f t="shared" si="7"/>
        <v>-0.16666666666666663</v>
      </c>
      <c r="G18" s="85"/>
      <c r="H18" s="86">
        <f t="shared" si="8"/>
        <v>0.1875</v>
      </c>
      <c r="I18" s="84">
        <f t="shared" si="9"/>
        <v>-1.9572953736654797E-2</v>
      </c>
      <c r="J18" s="87"/>
      <c r="K18" s="84">
        <f t="shared" si="10"/>
        <v>4.854506742370468E-2</v>
      </c>
      <c r="L18" s="84">
        <f t="shared" si="11"/>
        <v>2.5972222222222285E-2</v>
      </c>
      <c r="M18" s="85"/>
      <c r="N18" s="86">
        <f t="shared" si="12"/>
        <v>-8.9907145140546207E-2</v>
      </c>
      <c r="O18" s="84">
        <f t="shared" si="13"/>
        <v>-0.1887745240166232</v>
      </c>
      <c r="P18" s="31"/>
      <c r="Q18" s="1"/>
      <c r="R18" s="1"/>
      <c r="S18" s="1"/>
      <c r="T18" s="1"/>
      <c r="U18" s="1"/>
      <c r="V18" s="1"/>
      <c r="W18" s="1"/>
      <c r="X18" s="1"/>
      <c r="Y18" s="1"/>
      <c r="Z18" s="1"/>
      <c r="AA18" s="1"/>
    </row>
    <row r="19" spans="1:27" ht="18.899999999999999" customHeight="1" thickBot="1" x14ac:dyDescent="0.3">
      <c r="A19" s="11" t="s">
        <v>35</v>
      </c>
      <c r="B19" s="93">
        <f>(D9/B9)-1</f>
        <v>3.207509286216248E-2</v>
      </c>
      <c r="C19" s="91">
        <f t="shared" si="5"/>
        <v>3.1402056684223689E-2</v>
      </c>
      <c r="D19" s="112"/>
      <c r="E19" s="91">
        <f>(G9/E9)-1</f>
        <v>2.7027027027026973E-2</v>
      </c>
      <c r="F19" s="91">
        <f t="shared" si="7"/>
        <v>-5.0000000000000044E-2</v>
      </c>
      <c r="G19" s="139"/>
      <c r="H19" s="93">
        <f>(J9/H9)-1</f>
        <v>0.15158730158730149</v>
      </c>
      <c r="I19" s="91">
        <f t="shared" si="9"/>
        <v>3.4950071326676158E-2</v>
      </c>
      <c r="J19" s="112"/>
      <c r="K19" s="91">
        <f>(M9/K9)-1</f>
        <v>-6.0208445791637422E-3</v>
      </c>
      <c r="L19" s="91">
        <f t="shared" si="11"/>
        <v>2.7778970417758009E-2</v>
      </c>
      <c r="M19" s="139"/>
      <c r="N19" s="93">
        <f t="shared" si="12"/>
        <v>-4.8911807581131228E-3</v>
      </c>
      <c r="O19" s="91">
        <f t="shared" si="13"/>
        <v>-7.8923690481980224E-2</v>
      </c>
      <c r="P19" s="140"/>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37" spans="7:9" x14ac:dyDescent="0.25">
      <c r="G37" s="1"/>
    </row>
    <row r="48" spans="7:9" x14ac:dyDescent="0.25">
      <c r="I48" s="1"/>
    </row>
  </sheetData>
  <mergeCells count="13">
    <mergeCell ref="A13:A14"/>
    <mergeCell ref="N13:P13"/>
    <mergeCell ref="B14:P14"/>
    <mergeCell ref="B13:D13"/>
    <mergeCell ref="E13:G13"/>
    <mergeCell ref="H13:J13"/>
    <mergeCell ref="K13:M13"/>
    <mergeCell ref="N4:P4"/>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71" orientation="portrait" verticalDpi="0" r:id="rId1"/>
  <ignoredErrors>
    <ignoredError sqref="B9 C9:M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6C14-E1D1-4233-95DD-5C93E7AEF2DC}">
  <sheetPr>
    <pageSetUpPr fitToPage="1"/>
  </sheetPr>
  <dimension ref="A1:AA48"/>
  <sheetViews>
    <sheetView showGridLines="0" zoomScaleNormal="100" workbookViewId="0">
      <selection activeCell="S5" sqref="S5"/>
    </sheetView>
  </sheetViews>
  <sheetFormatPr defaultColWidth="9.109375" defaultRowHeight="12" x14ac:dyDescent="0.25"/>
  <cols>
    <col min="1" max="1" width="22.109375" style="3" customWidth="1"/>
    <col min="2" max="16" width="7.88671875" style="3" customWidth="1"/>
    <col min="17" max="17" width="2.44140625" style="3" customWidth="1"/>
    <col min="18" max="16384" width="9.109375" style="3"/>
  </cols>
  <sheetData>
    <row r="1" spans="1:27" ht="5.25" customHeight="1" x14ac:dyDescent="0.25"/>
    <row r="2" spans="1:27" ht="18.899999999999999" customHeight="1" x14ac:dyDescent="0.3">
      <c r="A2" s="14" t="s">
        <v>162</v>
      </c>
      <c r="B2" s="15"/>
      <c r="C2" s="2"/>
      <c r="D2" s="2"/>
      <c r="E2" s="2"/>
      <c r="F2" s="2"/>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59" t="str">
        <f>+'1'!A4</f>
        <v>Janeiro-julho</v>
      </c>
      <c r="B4" s="248" t="s">
        <v>6</v>
      </c>
      <c r="C4" s="248"/>
      <c r="D4" s="249"/>
      <c r="E4" s="248" t="s">
        <v>31</v>
      </c>
      <c r="F4" s="248"/>
      <c r="G4" s="248"/>
      <c r="H4" s="247" t="s">
        <v>18</v>
      </c>
      <c r="I4" s="248"/>
      <c r="J4" s="249"/>
      <c r="K4" s="248" t="s">
        <v>20</v>
      </c>
      <c r="L4" s="248"/>
      <c r="M4" s="248"/>
      <c r="N4" s="247" t="s">
        <v>24</v>
      </c>
      <c r="O4" s="248"/>
      <c r="P4" s="248"/>
      <c r="Q4" s="1"/>
      <c r="R4" s="1"/>
      <c r="S4" s="1"/>
      <c r="T4" s="1"/>
      <c r="U4" s="1"/>
      <c r="V4" s="1"/>
      <c r="W4" s="1"/>
      <c r="X4" s="1"/>
      <c r="Y4" s="1"/>
      <c r="Z4" s="1"/>
      <c r="AA4" s="1"/>
    </row>
    <row r="5" spans="1:27" ht="30" customHeight="1" x14ac:dyDescent="0.25">
      <c r="A5" s="259"/>
      <c r="B5" s="18">
        <v>2019</v>
      </c>
      <c r="C5" s="18">
        <v>2023</v>
      </c>
      <c r="D5" s="209">
        <v>2024</v>
      </c>
      <c r="E5" s="18">
        <v>2019</v>
      </c>
      <c r="F5" s="18">
        <v>2023</v>
      </c>
      <c r="G5" s="209">
        <v>2024</v>
      </c>
      <c r="H5" s="18">
        <v>2019</v>
      </c>
      <c r="I5" s="18">
        <v>2023</v>
      </c>
      <c r="J5" s="209">
        <v>2024</v>
      </c>
      <c r="K5" s="18">
        <v>2019</v>
      </c>
      <c r="L5" s="18">
        <v>2023</v>
      </c>
      <c r="M5" s="209">
        <v>2024</v>
      </c>
      <c r="N5" s="18">
        <v>2019</v>
      </c>
      <c r="O5" s="18">
        <v>2023</v>
      </c>
      <c r="P5" s="209">
        <v>2024</v>
      </c>
      <c r="Q5" s="1"/>
      <c r="R5" s="1"/>
      <c r="S5" s="1"/>
      <c r="T5" s="1"/>
      <c r="U5" s="1"/>
      <c r="V5" s="1"/>
      <c r="W5" s="1"/>
      <c r="X5" s="1"/>
      <c r="Y5" s="1"/>
      <c r="Z5" s="1"/>
      <c r="AA5" s="1"/>
    </row>
    <row r="6" spans="1:27" ht="18.899999999999999" customHeight="1" x14ac:dyDescent="0.25">
      <c r="A6" s="54" t="s">
        <v>68</v>
      </c>
      <c r="B6" s="137">
        <v>15783</v>
      </c>
      <c r="C6" s="42">
        <v>15841</v>
      </c>
      <c r="D6" s="40">
        <v>16364</v>
      </c>
      <c r="E6" s="137">
        <v>123</v>
      </c>
      <c r="F6" s="42">
        <v>133</v>
      </c>
      <c r="G6" s="42">
        <v>152</v>
      </c>
      <c r="H6" s="36">
        <v>805</v>
      </c>
      <c r="I6" s="37">
        <v>907</v>
      </c>
      <c r="J6" s="138">
        <v>1006</v>
      </c>
      <c r="K6" s="42">
        <v>18701</v>
      </c>
      <c r="L6" s="42">
        <v>18086</v>
      </c>
      <c r="M6" s="138">
        <v>18634</v>
      </c>
      <c r="N6" s="205">
        <f t="shared" ref="N6:N7" si="0">E6/B6*100</f>
        <v>0.77931952100361146</v>
      </c>
      <c r="O6" s="205">
        <f t="shared" ref="O6:O7" si="1">F6/C6*100</f>
        <v>0.83959346000883794</v>
      </c>
      <c r="P6" s="205">
        <f t="shared" ref="P6:P7" si="2">G6/D6*100</f>
        <v>0.92886824737228069</v>
      </c>
      <c r="Q6" s="1"/>
      <c r="R6" s="1"/>
      <c r="S6" s="1"/>
      <c r="T6" s="1"/>
      <c r="U6" s="1"/>
      <c r="V6" s="1"/>
      <c r="W6" s="1"/>
      <c r="X6" s="1"/>
      <c r="Y6" s="1"/>
      <c r="Z6" s="1"/>
      <c r="AA6" s="1"/>
    </row>
    <row r="7" spans="1:27" ht="18.899999999999999" customHeight="1" x14ac:dyDescent="0.25">
      <c r="A7" s="54" t="s">
        <v>69</v>
      </c>
      <c r="B7" s="137">
        <v>4139</v>
      </c>
      <c r="C7" s="42">
        <v>4094</v>
      </c>
      <c r="D7" s="40">
        <v>4197</v>
      </c>
      <c r="E7" s="137">
        <v>136</v>
      </c>
      <c r="F7" s="42">
        <v>147</v>
      </c>
      <c r="G7" s="42">
        <v>114</v>
      </c>
      <c r="H7" s="39">
        <v>455</v>
      </c>
      <c r="I7" s="42">
        <v>495</v>
      </c>
      <c r="J7" s="40">
        <v>445</v>
      </c>
      <c r="K7" s="42">
        <v>5382</v>
      </c>
      <c r="L7" s="42">
        <v>5205</v>
      </c>
      <c r="M7" s="40">
        <v>5304</v>
      </c>
      <c r="N7" s="205">
        <f t="shared" si="0"/>
        <v>3.2858178303938148</v>
      </c>
      <c r="O7" s="205">
        <f t="shared" si="1"/>
        <v>3.5906204201270149</v>
      </c>
      <c r="P7" s="205">
        <f t="shared" si="2"/>
        <v>2.7162258756254465</v>
      </c>
      <c r="Q7" s="1"/>
      <c r="R7" s="1"/>
      <c r="S7" s="1"/>
      <c r="T7" s="1"/>
      <c r="U7" s="1"/>
      <c r="V7" s="1"/>
      <c r="W7" s="1"/>
      <c r="X7" s="1"/>
      <c r="Y7" s="1"/>
      <c r="Z7" s="1"/>
      <c r="AA7" s="1"/>
    </row>
    <row r="8" spans="1:27" ht="18.899999999999999" customHeight="1" thickBot="1" x14ac:dyDescent="0.3">
      <c r="A8" s="11" t="s">
        <v>35</v>
      </c>
      <c r="B8" s="8">
        <f>SUM(B6:B7)</f>
        <v>19922</v>
      </c>
      <c r="C8" s="12">
        <f t="shared" ref="C8:G8" si="3">SUM(C6:C7)</f>
        <v>19935</v>
      </c>
      <c r="D8" s="76">
        <f t="shared" si="3"/>
        <v>20561</v>
      </c>
      <c r="E8" s="12">
        <f t="shared" si="3"/>
        <v>259</v>
      </c>
      <c r="F8" s="12">
        <f t="shared" si="3"/>
        <v>280</v>
      </c>
      <c r="G8" s="12">
        <f t="shared" si="3"/>
        <v>266</v>
      </c>
      <c r="H8" s="8">
        <f t="shared" ref="H8" si="4">SUM(H6:H7)</f>
        <v>1260</v>
      </c>
      <c r="I8" s="12">
        <f t="shared" ref="I8" si="5">SUM(I6:I7)</f>
        <v>1402</v>
      </c>
      <c r="J8" s="76">
        <f t="shared" ref="J8" si="6">SUM(J6:J7)</f>
        <v>1451</v>
      </c>
      <c r="K8" s="12">
        <f t="shared" ref="K8" si="7">SUM(K6:K7)</f>
        <v>24083</v>
      </c>
      <c r="L8" s="12">
        <f t="shared" ref="L8" si="8">SUM(L6:L7)</f>
        <v>23291</v>
      </c>
      <c r="M8" s="76">
        <f t="shared" ref="M8" si="9">SUM(M6:M7)</f>
        <v>23938</v>
      </c>
      <c r="N8" s="121">
        <f t="shared" ref="N8:P8" si="10">E8/B8*100</f>
        <v>1.3000702740688685</v>
      </c>
      <c r="O8" s="121">
        <f t="shared" si="10"/>
        <v>1.4045648357160772</v>
      </c>
      <c r="P8" s="121">
        <f t="shared" si="10"/>
        <v>1.293711395360148</v>
      </c>
      <c r="Q8" s="1"/>
      <c r="R8" s="1"/>
      <c r="S8" s="1"/>
      <c r="T8" s="1"/>
      <c r="U8" s="1"/>
      <c r="V8" s="1"/>
      <c r="W8" s="1"/>
      <c r="X8" s="1"/>
      <c r="Y8" s="1"/>
      <c r="Z8" s="1"/>
      <c r="AA8" s="1"/>
    </row>
    <row r="9" spans="1:27"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3">
      <c r="A10" s="14" t="s">
        <v>165</v>
      </c>
      <c r="B10" s="2"/>
      <c r="C10" s="2"/>
      <c r="D10" s="2"/>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thickBot="1" x14ac:dyDescent="0.3">
      <c r="A11" s="2"/>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259" t="str">
        <f>+'1'!A4</f>
        <v>Janeiro-julho</v>
      </c>
      <c r="B12" s="247" t="s">
        <v>6</v>
      </c>
      <c r="C12" s="248"/>
      <c r="D12" s="249"/>
      <c r="E12" s="248" t="s">
        <v>31</v>
      </c>
      <c r="F12" s="248"/>
      <c r="G12" s="248"/>
      <c r="H12" s="247" t="s">
        <v>18</v>
      </c>
      <c r="I12" s="248"/>
      <c r="J12" s="249"/>
      <c r="K12" s="248" t="s">
        <v>20</v>
      </c>
      <c r="L12" s="248"/>
      <c r="M12" s="248"/>
      <c r="N12" s="247" t="s">
        <v>24</v>
      </c>
      <c r="O12" s="248"/>
      <c r="P12" s="248"/>
      <c r="Q12" s="1"/>
      <c r="R12" s="1"/>
      <c r="S12" s="1"/>
      <c r="T12" s="1"/>
      <c r="U12" s="1"/>
      <c r="V12" s="1"/>
      <c r="W12" s="1"/>
      <c r="X12" s="1"/>
      <c r="Y12" s="1"/>
      <c r="Z12" s="1"/>
      <c r="AA12" s="1"/>
    </row>
    <row r="13" spans="1:27" ht="18.899999999999999" customHeight="1" x14ac:dyDescent="0.25">
      <c r="A13" s="259"/>
      <c r="B13" s="261" t="s">
        <v>147</v>
      </c>
      <c r="C13" s="260"/>
      <c r="D13" s="260"/>
      <c r="E13" s="260"/>
      <c r="F13" s="260"/>
      <c r="G13" s="260"/>
      <c r="H13" s="260"/>
      <c r="I13" s="260"/>
      <c r="J13" s="260"/>
      <c r="K13" s="260"/>
      <c r="L13" s="260"/>
      <c r="M13" s="260"/>
      <c r="N13" s="260"/>
      <c r="O13" s="260"/>
      <c r="P13" s="260"/>
      <c r="Q13" s="1"/>
      <c r="R13" s="1"/>
      <c r="S13" s="1"/>
      <c r="T13" s="1"/>
      <c r="U13" s="1"/>
      <c r="V13" s="1"/>
      <c r="W13" s="1"/>
      <c r="X13" s="1"/>
      <c r="Y13" s="1"/>
      <c r="Z13" s="1"/>
      <c r="AA13" s="1"/>
    </row>
    <row r="14" spans="1:27" ht="18.899999999999999" customHeight="1" x14ac:dyDescent="0.25">
      <c r="A14" s="5"/>
      <c r="B14" s="77" t="s">
        <v>188</v>
      </c>
      <c r="C14" s="78" t="s">
        <v>189</v>
      </c>
      <c r="D14" s="78"/>
      <c r="E14" s="77" t="s">
        <v>188</v>
      </c>
      <c r="F14" s="78" t="s">
        <v>189</v>
      </c>
      <c r="G14" s="78"/>
      <c r="H14" s="77" t="s">
        <v>188</v>
      </c>
      <c r="I14" s="78" t="s">
        <v>189</v>
      </c>
      <c r="J14" s="79"/>
      <c r="K14" s="77" t="s">
        <v>188</v>
      </c>
      <c r="L14" s="78" t="s">
        <v>189</v>
      </c>
      <c r="M14" s="78"/>
      <c r="N14" s="77" t="s">
        <v>188</v>
      </c>
      <c r="O14" s="78" t="s">
        <v>189</v>
      </c>
      <c r="P14" s="79"/>
      <c r="Q14" s="1"/>
      <c r="R14" s="1"/>
      <c r="S14" s="1"/>
      <c r="T14" s="1"/>
      <c r="U14" s="1"/>
      <c r="V14" s="1"/>
      <c r="W14" s="1"/>
      <c r="X14" s="1"/>
      <c r="Y14" s="1"/>
      <c r="Z14" s="1"/>
      <c r="AA14" s="1"/>
    </row>
    <row r="15" spans="1:27" ht="18.899999999999999" customHeight="1" x14ac:dyDescent="0.25">
      <c r="A15" s="54" t="s">
        <v>68</v>
      </c>
      <c r="B15" s="81">
        <f>(D6/B6)-1</f>
        <v>3.6811759488056817E-2</v>
      </c>
      <c r="C15" s="82">
        <f>(D6/C6)-1</f>
        <v>3.3015592449971543E-2</v>
      </c>
      <c r="D15" s="83"/>
      <c r="E15" s="84">
        <f>(G6/E6)-1</f>
        <v>0.2357723577235773</v>
      </c>
      <c r="F15" s="84">
        <f>(G6/F6)-1</f>
        <v>0.14285714285714279</v>
      </c>
      <c r="G15" s="85"/>
      <c r="H15" s="81">
        <f>(J6/H6)-1</f>
        <v>0.24968944099378887</v>
      </c>
      <c r="I15" s="82">
        <f>(J6/I6)-1</f>
        <v>0.10915104740904069</v>
      </c>
      <c r="J15" s="83"/>
      <c r="K15" s="81">
        <f>(M6/K6)-1</f>
        <v>-3.5826961125073886E-3</v>
      </c>
      <c r="L15" s="82">
        <f>(M6/L6)-1</f>
        <v>3.0299679309963468E-2</v>
      </c>
      <c r="M15" s="83"/>
      <c r="N15" s="84">
        <f>(P6/N6)-1</f>
        <v>0.19189654864038275</v>
      </c>
      <c r="O15" s="84">
        <f>(P6/O6)-1</f>
        <v>0.10633097042287942</v>
      </c>
      <c r="P15" s="31"/>
      <c r="Q15" s="1"/>
      <c r="R15" s="1"/>
      <c r="S15" s="1"/>
      <c r="T15" s="1"/>
      <c r="U15" s="1"/>
      <c r="V15" s="1"/>
      <c r="W15" s="1"/>
      <c r="X15" s="1"/>
      <c r="Y15" s="1"/>
      <c r="Z15" s="1"/>
      <c r="AA15" s="1"/>
    </row>
    <row r="16" spans="1:27" ht="18.899999999999999" customHeight="1" x14ac:dyDescent="0.25">
      <c r="A16" s="54" t="s">
        <v>69</v>
      </c>
      <c r="B16" s="86">
        <f t="shared" ref="B16:B17" si="11">(D7/B7)-1</f>
        <v>1.4013046629620662E-2</v>
      </c>
      <c r="C16" s="84">
        <f t="shared" ref="C16:C17" si="12">(D7/C7)-1</f>
        <v>2.5158768930141573E-2</v>
      </c>
      <c r="D16" s="87"/>
      <c r="E16" s="84">
        <f t="shared" ref="E16:E17" si="13">(G7/E7)-1</f>
        <v>-0.16176470588235292</v>
      </c>
      <c r="F16" s="84">
        <f t="shared" ref="F16:F17" si="14">(G7/F7)-1</f>
        <v>-0.22448979591836737</v>
      </c>
      <c r="G16" s="85"/>
      <c r="H16" s="86">
        <f t="shared" ref="H16:H17" si="15">(J7/H7)-1</f>
        <v>-2.1978021978022011E-2</v>
      </c>
      <c r="I16" s="84">
        <f t="shared" ref="I16:I17" si="16">(J7/I7)-1</f>
        <v>-0.10101010101010099</v>
      </c>
      <c r="J16" s="87"/>
      <c r="K16" s="86">
        <f t="shared" ref="K16:K17" si="17">(M7/K7)-1</f>
        <v>-1.4492753623188359E-2</v>
      </c>
      <c r="L16" s="84">
        <f t="shared" ref="L16:L17" si="18">(M7/L7)-1</f>
        <v>1.9020172910662714E-2</v>
      </c>
      <c r="M16" s="87"/>
      <c r="N16" s="84">
        <f t="shared" ref="N16:N17" si="19">(P7/N7)-1</f>
        <v>-0.17334861035193205</v>
      </c>
      <c r="O16" s="84">
        <f t="shared" ref="O16:O17" si="20">(P7/O7)-1</f>
        <v>-0.2435218547747906</v>
      </c>
      <c r="P16" s="31"/>
      <c r="Q16" s="1"/>
      <c r="R16" s="1"/>
      <c r="S16" s="1"/>
      <c r="T16" s="1"/>
      <c r="U16" s="1"/>
      <c r="V16" s="1"/>
      <c r="W16" s="1"/>
      <c r="X16" s="1"/>
      <c r="Y16" s="1"/>
      <c r="Z16" s="1"/>
      <c r="AA16" s="1"/>
    </row>
    <row r="17" spans="1:27" ht="18.899999999999999" customHeight="1" thickBot="1" x14ac:dyDescent="0.3">
      <c r="A17" s="11" t="s">
        <v>35</v>
      </c>
      <c r="B17" s="93">
        <f t="shared" si="11"/>
        <v>3.207509286216248E-2</v>
      </c>
      <c r="C17" s="91">
        <f t="shared" si="12"/>
        <v>3.1402056684223689E-2</v>
      </c>
      <c r="D17" s="112"/>
      <c r="E17" s="91">
        <f t="shared" si="13"/>
        <v>2.7027027027026973E-2</v>
      </c>
      <c r="F17" s="91">
        <f t="shared" si="14"/>
        <v>-5.0000000000000044E-2</v>
      </c>
      <c r="G17" s="139"/>
      <c r="H17" s="93">
        <f t="shared" si="15"/>
        <v>0.15158730158730149</v>
      </c>
      <c r="I17" s="91">
        <f t="shared" si="16"/>
        <v>3.4950071326676158E-2</v>
      </c>
      <c r="J17" s="112"/>
      <c r="K17" s="93">
        <f t="shared" si="17"/>
        <v>-6.0208445791637422E-3</v>
      </c>
      <c r="L17" s="91">
        <f t="shared" si="18"/>
        <v>2.7778970417758009E-2</v>
      </c>
      <c r="M17" s="112"/>
      <c r="N17" s="91">
        <f t="shared" si="19"/>
        <v>-4.8911807581131228E-3</v>
      </c>
      <c r="O17" s="91">
        <f t="shared" si="20"/>
        <v>-7.8923690481980224E-2</v>
      </c>
      <c r="P17" s="140"/>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3">
    <mergeCell ref="A12:A13"/>
    <mergeCell ref="N12:P12"/>
    <mergeCell ref="B13:P13"/>
    <mergeCell ref="B12:D12"/>
    <mergeCell ref="E12:G12"/>
    <mergeCell ref="H12:J12"/>
    <mergeCell ref="K12:M12"/>
    <mergeCell ref="N4:P4"/>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69" orientation="portrait" verticalDpi="0" r:id="rId1"/>
  <ignoredErrors>
    <ignoredError sqref="B8:M8"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17EA-C0BD-44F7-949F-6BC5A0E11F4F}">
  <sheetPr>
    <pageSetUpPr fitToPage="1"/>
  </sheetPr>
  <dimension ref="A1:AA48"/>
  <sheetViews>
    <sheetView showGridLines="0" zoomScaleNormal="100" workbookViewId="0">
      <selection activeCell="R2" sqref="R2"/>
    </sheetView>
  </sheetViews>
  <sheetFormatPr defaultColWidth="9.109375" defaultRowHeight="12" x14ac:dyDescent="0.3"/>
  <cols>
    <col min="1" max="1" width="18.6640625" style="117" customWidth="1"/>
    <col min="2" max="16" width="7.88671875" style="117" customWidth="1"/>
    <col min="17" max="17" width="3.109375" style="117" customWidth="1"/>
    <col min="18" max="16384" width="9.109375" style="117"/>
  </cols>
  <sheetData>
    <row r="1" spans="1:27" ht="7.5" customHeight="1" x14ac:dyDescent="0.3"/>
    <row r="2" spans="1:27" ht="18.899999999999999" customHeight="1" x14ac:dyDescent="0.3">
      <c r="A2" s="118" t="s">
        <v>163</v>
      </c>
      <c r="B2" s="119"/>
      <c r="C2" s="120"/>
      <c r="D2" s="120"/>
      <c r="E2" s="120"/>
      <c r="F2" s="60"/>
      <c r="G2" s="60"/>
      <c r="H2" s="60"/>
      <c r="I2" s="60"/>
      <c r="J2" s="60"/>
      <c r="K2" s="60"/>
      <c r="L2" s="60"/>
      <c r="M2" s="60"/>
      <c r="N2" s="60"/>
      <c r="O2" s="60"/>
      <c r="P2" s="60"/>
      <c r="Q2" s="60"/>
      <c r="R2" s="60"/>
      <c r="S2" s="60"/>
      <c r="T2" s="60"/>
      <c r="U2" s="60"/>
      <c r="V2" s="60"/>
      <c r="W2" s="60"/>
      <c r="X2" s="60"/>
      <c r="Y2" s="60"/>
      <c r="Z2" s="60"/>
      <c r="AA2" s="60"/>
    </row>
    <row r="3" spans="1:27" ht="18.899999999999999" customHeight="1" thickBot="1" x14ac:dyDescent="0.35">
      <c r="A3" s="120"/>
      <c r="B3" s="120"/>
      <c r="C3" s="120"/>
      <c r="D3" s="120"/>
      <c r="E3" s="120"/>
      <c r="F3" s="60"/>
      <c r="G3" s="60"/>
      <c r="H3" s="60"/>
      <c r="I3" s="60"/>
      <c r="J3" s="60"/>
      <c r="K3" s="60"/>
      <c r="L3" s="60"/>
      <c r="M3" s="60"/>
      <c r="N3" s="60"/>
      <c r="O3" s="60"/>
      <c r="P3" s="60"/>
      <c r="Q3" s="60"/>
      <c r="R3" s="60"/>
      <c r="S3" s="60"/>
      <c r="T3" s="60"/>
      <c r="U3" s="60"/>
      <c r="V3" s="60"/>
      <c r="W3" s="60"/>
      <c r="X3" s="60"/>
      <c r="Y3" s="60"/>
      <c r="Z3" s="60"/>
      <c r="AA3" s="60"/>
    </row>
    <row r="4" spans="1:27" ht="18.899999999999999" customHeight="1" x14ac:dyDescent="0.3">
      <c r="A4" s="259" t="str">
        <f>+'1'!A4</f>
        <v>Janeiro-julho</v>
      </c>
      <c r="B4" s="247" t="s">
        <v>6</v>
      </c>
      <c r="C4" s="248"/>
      <c r="D4" s="249"/>
      <c r="E4" s="248" t="s">
        <v>31</v>
      </c>
      <c r="F4" s="248"/>
      <c r="G4" s="248"/>
      <c r="H4" s="247" t="s">
        <v>18</v>
      </c>
      <c r="I4" s="248"/>
      <c r="J4" s="249"/>
      <c r="K4" s="248" t="s">
        <v>20</v>
      </c>
      <c r="L4" s="248"/>
      <c r="M4" s="248"/>
      <c r="N4" s="247" t="s">
        <v>24</v>
      </c>
      <c r="O4" s="248"/>
      <c r="P4" s="248"/>
      <c r="Q4" s="60"/>
      <c r="R4" s="60"/>
      <c r="S4" s="60"/>
      <c r="T4" s="60"/>
      <c r="U4" s="60"/>
      <c r="V4" s="60"/>
      <c r="W4" s="60"/>
      <c r="X4" s="60"/>
      <c r="Y4" s="60"/>
      <c r="Z4" s="60"/>
      <c r="AA4" s="60"/>
    </row>
    <row r="5" spans="1:27" ht="30" customHeight="1" x14ac:dyDescent="0.3">
      <c r="A5" s="259"/>
      <c r="B5" s="17">
        <v>2019</v>
      </c>
      <c r="C5" s="18">
        <v>2023</v>
      </c>
      <c r="D5" s="209">
        <v>2024</v>
      </c>
      <c r="E5" s="17">
        <v>2019</v>
      </c>
      <c r="F5" s="18">
        <v>2023</v>
      </c>
      <c r="G5" s="209">
        <v>2024</v>
      </c>
      <c r="H5" s="17">
        <v>2019</v>
      </c>
      <c r="I5" s="18">
        <v>2023</v>
      </c>
      <c r="J5" s="209">
        <v>2024</v>
      </c>
      <c r="K5" s="17">
        <v>2019</v>
      </c>
      <c r="L5" s="18">
        <v>2023</v>
      </c>
      <c r="M5" s="209">
        <v>2024</v>
      </c>
      <c r="N5" s="17">
        <v>2019</v>
      </c>
      <c r="O5" s="18">
        <v>2023</v>
      </c>
      <c r="P5" s="209">
        <v>2024</v>
      </c>
      <c r="Q5" s="60"/>
      <c r="R5" s="60"/>
      <c r="S5" s="60"/>
      <c r="T5" s="60"/>
      <c r="U5" s="60"/>
      <c r="V5" s="60"/>
      <c r="W5" s="60"/>
      <c r="X5" s="60"/>
      <c r="Y5" s="60"/>
      <c r="Z5" s="60"/>
      <c r="AA5" s="60"/>
    </row>
    <row r="6" spans="1:27" ht="18.899999999999999" customHeight="1" x14ac:dyDescent="0.3">
      <c r="A6" s="54" t="s">
        <v>71</v>
      </c>
      <c r="B6" s="36">
        <v>1082</v>
      </c>
      <c r="C6" s="37">
        <v>1083</v>
      </c>
      <c r="D6" s="105">
        <v>1206</v>
      </c>
      <c r="E6" s="37">
        <v>30</v>
      </c>
      <c r="F6" s="37">
        <v>29</v>
      </c>
      <c r="G6" s="105">
        <v>24</v>
      </c>
      <c r="H6" s="42">
        <v>84</v>
      </c>
      <c r="I6" s="42">
        <v>97</v>
      </c>
      <c r="J6" s="104">
        <v>78</v>
      </c>
      <c r="K6" s="37">
        <v>1550</v>
      </c>
      <c r="L6" s="37">
        <v>1500</v>
      </c>
      <c r="M6" s="105">
        <v>1657</v>
      </c>
      <c r="N6" s="205">
        <f t="shared" ref="N6:N13" si="0">E6/B6*100</f>
        <v>2.7726432532347505</v>
      </c>
      <c r="O6" s="205">
        <f t="shared" ref="O6:O13" si="1">F6/C6*100</f>
        <v>2.6777469990766392</v>
      </c>
      <c r="P6" s="205">
        <f t="shared" ref="P6:P13" si="2">G6/D6*100</f>
        <v>1.9900497512437811</v>
      </c>
      <c r="Q6" s="60"/>
      <c r="R6" s="60"/>
      <c r="S6" s="60"/>
      <c r="T6" s="60"/>
      <c r="U6" s="60"/>
      <c r="V6" s="60"/>
      <c r="W6" s="60"/>
      <c r="X6" s="60"/>
      <c r="Y6" s="60"/>
      <c r="Z6" s="60"/>
      <c r="AA6" s="60"/>
    </row>
    <row r="7" spans="1:27" ht="18.899999999999999" customHeight="1" x14ac:dyDescent="0.3">
      <c r="A7" s="54" t="s">
        <v>144</v>
      </c>
      <c r="B7" s="39">
        <v>12961</v>
      </c>
      <c r="C7" s="42">
        <v>12623</v>
      </c>
      <c r="D7" s="104">
        <v>12921</v>
      </c>
      <c r="E7" s="42">
        <v>81</v>
      </c>
      <c r="F7" s="42">
        <v>90</v>
      </c>
      <c r="G7" s="104">
        <v>90</v>
      </c>
      <c r="H7" s="42">
        <v>604</v>
      </c>
      <c r="I7" s="42">
        <v>625</v>
      </c>
      <c r="J7" s="104">
        <v>678</v>
      </c>
      <c r="K7" s="42">
        <v>15151</v>
      </c>
      <c r="L7" s="42">
        <v>14220</v>
      </c>
      <c r="M7" s="104">
        <v>14543</v>
      </c>
      <c r="N7" s="205">
        <f t="shared" si="0"/>
        <v>0.62495177841215954</v>
      </c>
      <c r="O7" s="205">
        <f t="shared" si="1"/>
        <v>0.71298423512635667</v>
      </c>
      <c r="P7" s="205">
        <f t="shared" si="2"/>
        <v>0.69654051543998141</v>
      </c>
      <c r="Q7" s="60"/>
      <c r="R7" s="60"/>
      <c r="S7" s="60"/>
      <c r="T7" s="60"/>
      <c r="U7" s="60"/>
      <c r="V7" s="60"/>
      <c r="W7" s="60"/>
      <c r="X7" s="60"/>
      <c r="Y7" s="60"/>
      <c r="Z7" s="60"/>
      <c r="AA7" s="60"/>
    </row>
    <row r="8" spans="1:27" ht="18.899999999999999" customHeight="1" x14ac:dyDescent="0.3">
      <c r="A8" s="54" t="s">
        <v>73</v>
      </c>
      <c r="B8" s="39">
        <v>717</v>
      </c>
      <c r="C8" s="42">
        <v>714</v>
      </c>
      <c r="D8" s="104">
        <v>698</v>
      </c>
      <c r="E8" s="42">
        <v>21</v>
      </c>
      <c r="F8" s="42">
        <v>21</v>
      </c>
      <c r="G8" s="104">
        <v>13</v>
      </c>
      <c r="H8" s="42">
        <v>97</v>
      </c>
      <c r="I8" s="42">
        <v>69</v>
      </c>
      <c r="J8" s="104">
        <v>97</v>
      </c>
      <c r="K8" s="42">
        <v>857</v>
      </c>
      <c r="L8" s="42">
        <v>826</v>
      </c>
      <c r="M8" s="104">
        <v>770</v>
      </c>
      <c r="N8" s="205">
        <f t="shared" si="0"/>
        <v>2.9288702928870292</v>
      </c>
      <c r="O8" s="205">
        <f t="shared" si="1"/>
        <v>2.9411764705882351</v>
      </c>
      <c r="P8" s="205">
        <f t="shared" si="2"/>
        <v>1.8624641833810889</v>
      </c>
      <c r="Q8" s="60"/>
      <c r="R8" s="60"/>
      <c r="S8" s="60"/>
      <c r="T8" s="60"/>
      <c r="U8" s="60"/>
      <c r="V8" s="60"/>
      <c r="W8" s="60"/>
      <c r="X8" s="60"/>
      <c r="Y8" s="60"/>
      <c r="Z8" s="60"/>
      <c r="AA8" s="60"/>
    </row>
    <row r="9" spans="1:27" ht="18.899999999999999" customHeight="1" x14ac:dyDescent="0.3">
      <c r="A9" s="54" t="s">
        <v>74</v>
      </c>
      <c r="B9" s="39">
        <v>3484</v>
      </c>
      <c r="C9" s="42">
        <v>3942</v>
      </c>
      <c r="D9" s="104">
        <v>4029</v>
      </c>
      <c r="E9" s="42">
        <v>77</v>
      </c>
      <c r="F9" s="42">
        <v>82</v>
      </c>
      <c r="G9" s="104">
        <v>98</v>
      </c>
      <c r="H9" s="42">
        <v>312</v>
      </c>
      <c r="I9" s="42">
        <v>462</v>
      </c>
      <c r="J9" s="104">
        <v>418</v>
      </c>
      <c r="K9" s="42">
        <v>4487</v>
      </c>
      <c r="L9" s="42">
        <v>4855</v>
      </c>
      <c r="M9" s="104">
        <v>4987</v>
      </c>
      <c r="N9" s="205">
        <f t="shared" si="0"/>
        <v>2.2101033295063148</v>
      </c>
      <c r="O9" s="205">
        <f t="shared" si="1"/>
        <v>2.0801623541349565</v>
      </c>
      <c r="P9" s="205">
        <f t="shared" si="2"/>
        <v>2.4323653512037726</v>
      </c>
      <c r="Q9" s="60"/>
      <c r="R9" s="60"/>
      <c r="S9" s="60"/>
      <c r="T9" s="60"/>
      <c r="U9" s="60"/>
      <c r="V9" s="60"/>
      <c r="W9" s="60"/>
      <c r="X9" s="60"/>
      <c r="Y9" s="60"/>
      <c r="Z9" s="60"/>
      <c r="AA9" s="60"/>
    </row>
    <row r="10" spans="1:27" ht="18.899999999999999" customHeight="1" x14ac:dyDescent="0.3">
      <c r="A10" s="54" t="s">
        <v>76</v>
      </c>
      <c r="B10" s="39">
        <v>180</v>
      </c>
      <c r="C10" s="42">
        <v>131</v>
      </c>
      <c r="D10" s="104">
        <v>143</v>
      </c>
      <c r="E10" s="42">
        <v>4</v>
      </c>
      <c r="F10" s="42">
        <v>8</v>
      </c>
      <c r="G10" s="104">
        <v>4</v>
      </c>
      <c r="H10" s="42">
        <v>17</v>
      </c>
      <c r="I10" s="42">
        <v>12</v>
      </c>
      <c r="J10" s="104">
        <v>17</v>
      </c>
      <c r="K10" s="42">
        <v>234</v>
      </c>
      <c r="L10" s="42">
        <v>165</v>
      </c>
      <c r="M10" s="104">
        <v>171</v>
      </c>
      <c r="N10" s="205">
        <f t="shared" si="0"/>
        <v>2.2222222222222223</v>
      </c>
      <c r="O10" s="205">
        <f t="shared" si="1"/>
        <v>6.1068702290076331</v>
      </c>
      <c r="P10" s="205">
        <f t="shared" si="2"/>
        <v>2.7972027972027971</v>
      </c>
      <c r="Q10" s="60"/>
      <c r="R10" s="60"/>
      <c r="S10" s="60"/>
      <c r="T10" s="60"/>
      <c r="U10" s="60"/>
      <c r="V10" s="60"/>
      <c r="W10" s="60"/>
      <c r="X10" s="60"/>
      <c r="Y10" s="60"/>
      <c r="Z10" s="60"/>
      <c r="AA10" s="60"/>
    </row>
    <row r="11" spans="1:27" ht="18.899999999999999" customHeight="1" x14ac:dyDescent="0.3">
      <c r="A11" s="54" t="s">
        <v>79</v>
      </c>
      <c r="B11" s="39">
        <v>513</v>
      </c>
      <c r="C11" s="42">
        <v>471</v>
      </c>
      <c r="D11" s="104">
        <v>496</v>
      </c>
      <c r="E11" s="42">
        <v>12</v>
      </c>
      <c r="F11" s="42">
        <v>22</v>
      </c>
      <c r="G11" s="104">
        <v>14</v>
      </c>
      <c r="H11" s="42">
        <v>42</v>
      </c>
      <c r="I11" s="42">
        <v>38</v>
      </c>
      <c r="J11" s="104">
        <v>39</v>
      </c>
      <c r="K11" s="42">
        <v>658</v>
      </c>
      <c r="L11" s="42">
        <v>624</v>
      </c>
      <c r="M11" s="104">
        <v>624</v>
      </c>
      <c r="N11" s="205">
        <f t="shared" si="0"/>
        <v>2.3391812865497075</v>
      </c>
      <c r="O11" s="205">
        <f t="shared" si="1"/>
        <v>4.6709129511677281</v>
      </c>
      <c r="P11" s="205">
        <f t="shared" si="2"/>
        <v>2.82258064516129</v>
      </c>
      <c r="Q11" s="60"/>
      <c r="R11" s="60"/>
      <c r="S11" s="60"/>
      <c r="T11" s="60"/>
      <c r="U11" s="60"/>
      <c r="V11" s="60"/>
      <c r="W11" s="60"/>
      <c r="X11" s="60"/>
      <c r="Y11" s="60"/>
      <c r="Z11" s="60"/>
      <c r="AA11" s="60"/>
    </row>
    <row r="12" spans="1:27" ht="18.899999999999999" customHeight="1" x14ac:dyDescent="0.3">
      <c r="A12" s="54" t="s">
        <v>81</v>
      </c>
      <c r="B12" s="39">
        <v>145</v>
      </c>
      <c r="C12" s="42">
        <v>112</v>
      </c>
      <c r="D12" s="104">
        <v>136</v>
      </c>
      <c r="E12" s="42">
        <v>8</v>
      </c>
      <c r="F12" s="42">
        <v>6</v>
      </c>
      <c r="G12" s="104">
        <v>0</v>
      </c>
      <c r="H12" s="42">
        <v>17</v>
      </c>
      <c r="I12" s="42">
        <v>12</v>
      </c>
      <c r="J12" s="104">
        <v>16</v>
      </c>
      <c r="K12" s="42">
        <v>186</v>
      </c>
      <c r="L12" s="42">
        <v>142</v>
      </c>
      <c r="M12" s="104">
        <v>168</v>
      </c>
      <c r="N12" s="205">
        <f t="shared" si="0"/>
        <v>5.5172413793103452</v>
      </c>
      <c r="O12" s="205">
        <f t="shared" si="1"/>
        <v>5.3571428571428568</v>
      </c>
      <c r="P12" s="205">
        <f t="shared" si="2"/>
        <v>0</v>
      </c>
      <c r="Q12" s="60"/>
      <c r="R12" s="60"/>
      <c r="S12" s="60"/>
      <c r="T12" s="60"/>
      <c r="U12" s="60"/>
      <c r="V12" s="60"/>
      <c r="W12" s="60"/>
      <c r="X12" s="60"/>
      <c r="Y12" s="60"/>
      <c r="Z12" s="60"/>
      <c r="AA12" s="60"/>
    </row>
    <row r="13" spans="1:27" ht="18.899999999999999" customHeight="1" x14ac:dyDescent="0.3">
      <c r="A13" s="54" t="s">
        <v>70</v>
      </c>
      <c r="B13" s="39">
        <v>840</v>
      </c>
      <c r="C13" s="42">
        <v>859</v>
      </c>
      <c r="D13" s="104">
        <v>932</v>
      </c>
      <c r="E13" s="42">
        <v>26</v>
      </c>
      <c r="F13" s="42">
        <v>22</v>
      </c>
      <c r="G13" s="104">
        <v>23</v>
      </c>
      <c r="H13" s="42">
        <v>87</v>
      </c>
      <c r="I13" s="42">
        <v>87</v>
      </c>
      <c r="J13" s="104">
        <v>108</v>
      </c>
      <c r="K13" s="42">
        <v>960</v>
      </c>
      <c r="L13" s="42">
        <v>959</v>
      </c>
      <c r="M13" s="104">
        <v>1018</v>
      </c>
      <c r="N13" s="205">
        <f t="shared" si="0"/>
        <v>3.0952380952380953</v>
      </c>
      <c r="O13" s="205">
        <f t="shared" si="1"/>
        <v>2.5611175785797435</v>
      </c>
      <c r="P13" s="205">
        <f t="shared" si="2"/>
        <v>2.4678111587982832</v>
      </c>
      <c r="Q13" s="60"/>
      <c r="R13" s="60"/>
      <c r="S13" s="60"/>
      <c r="T13" s="60"/>
      <c r="U13" s="60"/>
      <c r="V13" s="60"/>
      <c r="W13" s="60"/>
      <c r="X13" s="60"/>
      <c r="Y13" s="60"/>
      <c r="Z13" s="60"/>
      <c r="AA13" s="60"/>
    </row>
    <row r="14" spans="1:27" ht="18.899999999999999" customHeight="1" thickBot="1" x14ac:dyDescent="0.35">
      <c r="A14" s="11" t="s">
        <v>35</v>
      </c>
      <c r="B14" s="8">
        <f t="shared" ref="B14:M14" si="3">SUM(B6:B13)</f>
        <v>19922</v>
      </c>
      <c r="C14" s="12">
        <f t="shared" si="3"/>
        <v>19935</v>
      </c>
      <c r="D14" s="12">
        <f t="shared" si="3"/>
        <v>20561</v>
      </c>
      <c r="E14" s="8">
        <f t="shared" si="3"/>
        <v>259</v>
      </c>
      <c r="F14" s="12">
        <f t="shared" si="3"/>
        <v>280</v>
      </c>
      <c r="G14" s="76">
        <f t="shared" si="3"/>
        <v>266</v>
      </c>
      <c r="H14" s="12">
        <f t="shared" si="3"/>
        <v>1260</v>
      </c>
      <c r="I14" s="12">
        <f t="shared" si="3"/>
        <v>1402</v>
      </c>
      <c r="J14" s="12">
        <f t="shared" si="3"/>
        <v>1451</v>
      </c>
      <c r="K14" s="8">
        <f t="shared" si="3"/>
        <v>24083</v>
      </c>
      <c r="L14" s="12">
        <f t="shared" si="3"/>
        <v>23291</v>
      </c>
      <c r="M14" s="76">
        <f t="shared" si="3"/>
        <v>23938</v>
      </c>
      <c r="N14" s="121">
        <f t="shared" ref="N14" si="4">E14/B14*100</f>
        <v>1.3000702740688685</v>
      </c>
      <c r="O14" s="121">
        <f t="shared" ref="O14:P14" si="5">F14/C14*100</f>
        <v>1.4045648357160772</v>
      </c>
      <c r="P14" s="121">
        <f t="shared" si="5"/>
        <v>1.293711395360148</v>
      </c>
      <c r="Q14" s="60"/>
      <c r="R14" s="60"/>
      <c r="S14" s="60"/>
      <c r="T14" s="60"/>
      <c r="U14" s="60"/>
      <c r="V14" s="60"/>
      <c r="W14" s="60"/>
      <c r="X14" s="60"/>
      <c r="Y14" s="60"/>
      <c r="Z14" s="60"/>
      <c r="AA14" s="60"/>
    </row>
    <row r="15" spans="1:27" ht="20.25" customHeight="1" x14ac:dyDescent="0.3">
      <c r="A15" s="262" t="s">
        <v>201</v>
      </c>
      <c r="B15" s="262"/>
      <c r="C15" s="262"/>
      <c r="D15" s="262"/>
      <c r="E15" s="262"/>
      <c r="F15" s="262"/>
      <c r="G15" s="60"/>
      <c r="H15" s="60"/>
      <c r="I15" s="60"/>
      <c r="J15" s="60"/>
      <c r="K15" s="60"/>
      <c r="L15" s="60"/>
      <c r="M15" s="60"/>
      <c r="N15" s="60"/>
      <c r="O15" s="60"/>
      <c r="P15" s="60"/>
      <c r="Q15" s="60"/>
      <c r="R15" s="60"/>
      <c r="S15" s="60"/>
      <c r="T15" s="60"/>
      <c r="U15" s="60"/>
      <c r="V15" s="60"/>
      <c r="W15" s="60"/>
      <c r="X15" s="60"/>
      <c r="Y15" s="60"/>
      <c r="Z15" s="60"/>
      <c r="AA15" s="60"/>
    </row>
    <row r="16" spans="1:27" ht="18.899999999999999" customHeight="1" x14ac:dyDescent="0.3">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row>
    <row r="17" spans="1:27" ht="21" customHeight="1" x14ac:dyDescent="0.3">
      <c r="A17" s="118" t="s">
        <v>164</v>
      </c>
      <c r="B17" s="120"/>
      <c r="C17" s="120"/>
      <c r="D17" s="120"/>
      <c r="E17" s="60"/>
      <c r="F17" s="60"/>
      <c r="G17" s="60"/>
      <c r="H17" s="60"/>
      <c r="I17" s="60"/>
      <c r="J17" s="60"/>
      <c r="K17" s="60"/>
      <c r="L17" s="60"/>
      <c r="M17" s="60"/>
      <c r="N17" s="60"/>
      <c r="O17" s="60"/>
      <c r="P17" s="60"/>
      <c r="Q17" s="60"/>
      <c r="R17" s="60"/>
      <c r="S17" s="60"/>
      <c r="T17" s="60"/>
      <c r="U17" s="60"/>
      <c r="V17" s="60"/>
      <c r="W17" s="60"/>
      <c r="X17" s="60"/>
      <c r="Y17" s="60"/>
      <c r="Z17" s="60"/>
      <c r="AA17" s="60"/>
    </row>
    <row r="18" spans="1:27" ht="18.899999999999999" customHeight="1" thickBot="1" x14ac:dyDescent="0.35">
      <c r="A18" s="120"/>
      <c r="B18" s="120"/>
      <c r="C18" s="120"/>
      <c r="D18" s="120"/>
      <c r="E18" s="60"/>
      <c r="F18" s="60"/>
      <c r="G18" s="60"/>
      <c r="H18" s="60"/>
      <c r="I18" s="60"/>
      <c r="J18" s="60"/>
      <c r="K18" s="60"/>
      <c r="L18" s="60"/>
      <c r="M18" s="60"/>
      <c r="N18" s="60"/>
      <c r="O18" s="60"/>
      <c r="P18" s="60"/>
      <c r="Q18" s="60"/>
      <c r="R18" s="60"/>
      <c r="S18" s="60"/>
      <c r="T18" s="60"/>
      <c r="U18" s="60"/>
      <c r="V18" s="60"/>
      <c r="W18" s="60"/>
      <c r="X18" s="60"/>
      <c r="Y18" s="60"/>
      <c r="Z18" s="60"/>
      <c r="AA18" s="60"/>
    </row>
    <row r="19" spans="1:27" ht="18.899999999999999" customHeight="1" x14ac:dyDescent="0.3">
      <c r="A19" s="259" t="str">
        <f>+'1'!A4</f>
        <v>Janeiro-julho</v>
      </c>
      <c r="B19" s="247" t="s">
        <v>6</v>
      </c>
      <c r="C19" s="248"/>
      <c r="D19" s="249"/>
      <c r="E19" s="248" t="s">
        <v>31</v>
      </c>
      <c r="F19" s="248"/>
      <c r="G19" s="248"/>
      <c r="H19" s="247" t="s">
        <v>18</v>
      </c>
      <c r="I19" s="248"/>
      <c r="J19" s="249"/>
      <c r="K19" s="248" t="s">
        <v>20</v>
      </c>
      <c r="L19" s="248"/>
      <c r="M19" s="248"/>
      <c r="N19" s="247" t="s">
        <v>24</v>
      </c>
      <c r="O19" s="248"/>
      <c r="P19" s="248"/>
      <c r="Q19" s="60"/>
      <c r="R19" s="60"/>
      <c r="S19" s="60"/>
      <c r="T19" s="60"/>
      <c r="U19" s="60"/>
      <c r="V19" s="60"/>
      <c r="W19" s="60"/>
      <c r="X19" s="60"/>
      <c r="Y19" s="60"/>
      <c r="Z19" s="60"/>
      <c r="AA19" s="60"/>
    </row>
    <row r="20" spans="1:27" ht="18.899999999999999" customHeight="1" x14ac:dyDescent="0.3">
      <c r="A20" s="259"/>
      <c r="B20" s="261" t="s">
        <v>147</v>
      </c>
      <c r="C20" s="260"/>
      <c r="D20" s="260"/>
      <c r="E20" s="260"/>
      <c r="F20" s="260"/>
      <c r="G20" s="260"/>
      <c r="H20" s="260"/>
      <c r="I20" s="260"/>
      <c r="J20" s="260"/>
      <c r="K20" s="260"/>
      <c r="L20" s="260"/>
      <c r="M20" s="260"/>
      <c r="N20" s="260"/>
      <c r="O20" s="260"/>
      <c r="P20" s="260"/>
      <c r="Q20" s="60"/>
      <c r="R20" s="60"/>
      <c r="S20" s="60"/>
      <c r="T20" s="60"/>
      <c r="U20" s="60"/>
      <c r="V20" s="60"/>
      <c r="W20" s="60"/>
      <c r="X20" s="60"/>
      <c r="Y20" s="60"/>
      <c r="Z20" s="60"/>
      <c r="AA20" s="60"/>
    </row>
    <row r="21" spans="1:27" ht="18.899999999999999" customHeight="1" x14ac:dyDescent="0.3">
      <c r="A21" s="5"/>
      <c r="B21" s="77" t="s">
        <v>188</v>
      </c>
      <c r="C21" s="78" t="s">
        <v>189</v>
      </c>
      <c r="D21" s="78"/>
      <c r="E21" s="77" t="s">
        <v>188</v>
      </c>
      <c r="F21" s="78" t="s">
        <v>189</v>
      </c>
      <c r="G21" s="78"/>
      <c r="H21" s="77" t="s">
        <v>188</v>
      </c>
      <c r="I21" s="78" t="s">
        <v>189</v>
      </c>
      <c r="J21" s="79"/>
      <c r="K21" s="77" t="s">
        <v>188</v>
      </c>
      <c r="L21" s="78" t="s">
        <v>189</v>
      </c>
      <c r="M21" s="78"/>
      <c r="N21" s="77" t="s">
        <v>188</v>
      </c>
      <c r="O21" s="78" t="s">
        <v>189</v>
      </c>
      <c r="P21" s="79"/>
      <c r="Q21" s="60"/>
      <c r="R21" s="60"/>
      <c r="S21" s="60"/>
      <c r="T21" s="60"/>
      <c r="U21" s="60"/>
      <c r="V21" s="60"/>
      <c r="W21" s="60"/>
      <c r="X21" s="60"/>
      <c r="Y21" s="60"/>
      <c r="Z21" s="60"/>
      <c r="AA21" s="60"/>
    </row>
    <row r="22" spans="1:27" ht="18.899999999999999" customHeight="1" x14ac:dyDescent="0.3">
      <c r="A22" s="54" t="s">
        <v>71</v>
      </c>
      <c r="B22" s="81">
        <f>(D6/B6)-1</f>
        <v>0.11460258780036958</v>
      </c>
      <c r="C22" s="82">
        <f>(D6/C6)-1</f>
        <v>0.11357340720221609</v>
      </c>
      <c r="D22" s="122"/>
      <c r="E22" s="84">
        <f>(G6/E6)-1</f>
        <v>-0.19999999999999996</v>
      </c>
      <c r="F22" s="84">
        <f>(G6/F6)-1</f>
        <v>-0.17241379310344829</v>
      </c>
      <c r="G22" s="123"/>
      <c r="H22" s="81">
        <f>(J6/H6)-1</f>
        <v>-7.1428571428571397E-2</v>
      </c>
      <c r="I22" s="82">
        <f>(J6/I6)-1</f>
        <v>-0.19587628865979378</v>
      </c>
      <c r="J22" s="122"/>
      <c r="K22" s="84">
        <f>(M6/K6)-1</f>
        <v>6.9032258064516183E-2</v>
      </c>
      <c r="L22" s="84">
        <f>(M6/L6)-1</f>
        <v>0.10466666666666669</v>
      </c>
      <c r="M22" s="124"/>
      <c r="N22" s="125">
        <f>(P6/N6)-1</f>
        <v>-0.28225538971807629</v>
      </c>
      <c r="O22" s="126">
        <f>(P6/O6)-1</f>
        <v>-0.25681935151827073</v>
      </c>
      <c r="P22" s="127"/>
      <c r="Q22" s="60"/>
      <c r="R22" s="60"/>
      <c r="S22" s="60"/>
      <c r="T22" s="60"/>
      <c r="U22" s="60"/>
      <c r="V22" s="60"/>
      <c r="W22" s="60"/>
      <c r="X22" s="60"/>
      <c r="Y22" s="60"/>
      <c r="Z22" s="60"/>
      <c r="AA22" s="60"/>
    </row>
    <row r="23" spans="1:27" ht="18.899999999999999" customHeight="1" x14ac:dyDescent="0.3">
      <c r="A23" s="54" t="s">
        <v>144</v>
      </c>
      <c r="B23" s="86">
        <f t="shared" ref="B23:B30" si="6">(D7/B7)-1</f>
        <v>-3.0861816217884197E-3</v>
      </c>
      <c r="C23" s="84">
        <f t="shared" ref="C23:C30" si="7">(D7/C7)-1</f>
        <v>2.3607700229739459E-2</v>
      </c>
      <c r="D23" s="128"/>
      <c r="E23" s="84">
        <f t="shared" ref="E23:E30" si="8">(G7/E7)-1</f>
        <v>0.11111111111111116</v>
      </c>
      <c r="F23" s="84">
        <f t="shared" ref="F23:F30" si="9">(G7/F7)-1</f>
        <v>0</v>
      </c>
      <c r="G23" s="123"/>
      <c r="H23" s="86">
        <f t="shared" ref="H23:H30" si="10">(J7/H7)-1</f>
        <v>0.1225165562913908</v>
      </c>
      <c r="I23" s="84">
        <f t="shared" ref="I23:I30" si="11">(J7/I7)-1</f>
        <v>8.4799999999999986E-2</v>
      </c>
      <c r="J23" s="128"/>
      <c r="K23" s="84">
        <f t="shared" ref="K23:K30" si="12">(M7/K7)-1</f>
        <v>-4.0129364398389544E-2</v>
      </c>
      <c r="L23" s="84">
        <f t="shared" ref="L23:L30" si="13">(M7/L7)-1</f>
        <v>2.2714486638537368E-2</v>
      </c>
      <c r="M23" s="124"/>
      <c r="N23" s="129">
        <f t="shared" ref="N23:N30" si="14">(P7/N7)-1</f>
        <v>0.11455081736019745</v>
      </c>
      <c r="O23" s="130">
        <f t="shared" ref="O23:O30" si="15">(P7/O7)-1</f>
        <v>-2.3063230400123924E-2</v>
      </c>
      <c r="P23" s="127"/>
      <c r="Q23" s="60"/>
      <c r="R23" s="60"/>
      <c r="S23" s="60"/>
      <c r="T23" s="60"/>
      <c r="U23" s="60"/>
      <c r="V23" s="60"/>
      <c r="W23" s="60"/>
      <c r="X23" s="60"/>
      <c r="Y23" s="60"/>
      <c r="Z23" s="60"/>
      <c r="AA23" s="60"/>
    </row>
    <row r="24" spans="1:27" ht="18.899999999999999" customHeight="1" x14ac:dyDescent="0.3">
      <c r="A24" s="54" t="s">
        <v>73</v>
      </c>
      <c r="B24" s="86">
        <f t="shared" si="6"/>
        <v>-2.6499302649930279E-2</v>
      </c>
      <c r="C24" s="84">
        <f t="shared" si="7"/>
        <v>-2.2408963585434205E-2</v>
      </c>
      <c r="D24" s="128"/>
      <c r="E24" s="84">
        <f t="shared" si="8"/>
        <v>-0.38095238095238093</v>
      </c>
      <c r="F24" s="84">
        <f t="shared" si="9"/>
        <v>-0.38095238095238093</v>
      </c>
      <c r="G24" s="123"/>
      <c r="H24" s="86">
        <f t="shared" si="10"/>
        <v>0</v>
      </c>
      <c r="I24" s="84">
        <f t="shared" si="11"/>
        <v>0.40579710144927539</v>
      </c>
      <c r="J24" s="128"/>
      <c r="K24" s="84">
        <f t="shared" si="12"/>
        <v>-0.10151691948658115</v>
      </c>
      <c r="L24" s="84">
        <f t="shared" si="13"/>
        <v>-6.7796610169491567E-2</v>
      </c>
      <c r="M24" s="124"/>
      <c r="N24" s="129">
        <f t="shared" si="14"/>
        <v>-0.3641015145313139</v>
      </c>
      <c r="O24" s="130">
        <f t="shared" si="15"/>
        <v>-0.36676217765042973</v>
      </c>
      <c r="P24" s="127"/>
      <c r="Q24" s="60"/>
      <c r="R24" s="60"/>
      <c r="S24" s="60"/>
      <c r="T24" s="60"/>
      <c r="U24" s="60"/>
      <c r="V24" s="60"/>
      <c r="W24" s="60"/>
      <c r="X24" s="60"/>
      <c r="Y24" s="60"/>
      <c r="Z24" s="60"/>
      <c r="AA24" s="60"/>
    </row>
    <row r="25" spans="1:27" ht="18.899999999999999" customHeight="1" x14ac:dyDescent="0.3">
      <c r="A25" s="54" t="s">
        <v>74</v>
      </c>
      <c r="B25" s="86">
        <f t="shared" si="6"/>
        <v>0.15642939150401847</v>
      </c>
      <c r="C25" s="84">
        <f t="shared" si="7"/>
        <v>2.2070015220700068E-2</v>
      </c>
      <c r="D25" s="128"/>
      <c r="E25" s="84">
        <f t="shared" si="8"/>
        <v>0.27272727272727271</v>
      </c>
      <c r="F25" s="84">
        <f t="shared" si="9"/>
        <v>0.19512195121951215</v>
      </c>
      <c r="G25" s="123"/>
      <c r="H25" s="86">
        <f t="shared" si="10"/>
        <v>0.33974358974358965</v>
      </c>
      <c r="I25" s="84">
        <f t="shared" si="11"/>
        <v>-9.5238095238095233E-2</v>
      </c>
      <c r="J25" s="128"/>
      <c r="K25" s="84">
        <f t="shared" si="12"/>
        <v>0.11143302874972139</v>
      </c>
      <c r="L25" s="84">
        <f t="shared" si="13"/>
        <v>2.718846549948517E-2</v>
      </c>
      <c r="M25" s="124"/>
      <c r="N25" s="129">
        <f t="shared" si="14"/>
        <v>0.10056634851869384</v>
      </c>
      <c r="O25" s="130">
        <f t="shared" si="15"/>
        <v>0.16931514810308212</v>
      </c>
      <c r="P25" s="127"/>
      <c r="Q25" s="60"/>
      <c r="R25" s="60"/>
      <c r="S25" s="60"/>
      <c r="T25" s="60"/>
      <c r="U25" s="60"/>
      <c r="V25" s="60"/>
      <c r="W25" s="60"/>
      <c r="X25" s="60"/>
      <c r="Y25" s="60"/>
      <c r="Z25" s="60"/>
      <c r="AA25" s="60"/>
    </row>
    <row r="26" spans="1:27" ht="18.899999999999999" customHeight="1" x14ac:dyDescent="0.3">
      <c r="A26" s="54" t="s">
        <v>76</v>
      </c>
      <c r="B26" s="86">
        <f t="shared" si="6"/>
        <v>-0.2055555555555556</v>
      </c>
      <c r="C26" s="84">
        <f t="shared" si="7"/>
        <v>9.1603053435114434E-2</v>
      </c>
      <c r="D26" s="128"/>
      <c r="E26" s="84">
        <f t="shared" si="8"/>
        <v>0</v>
      </c>
      <c r="F26" s="84">
        <f t="shared" si="9"/>
        <v>-0.5</v>
      </c>
      <c r="G26" s="123"/>
      <c r="H26" s="86">
        <f t="shared" si="10"/>
        <v>0</v>
      </c>
      <c r="I26" s="84">
        <f t="shared" si="11"/>
        <v>0.41666666666666674</v>
      </c>
      <c r="J26" s="128"/>
      <c r="K26" s="84">
        <f t="shared" si="12"/>
        <v>-0.26923076923076927</v>
      </c>
      <c r="L26" s="84">
        <f t="shared" si="13"/>
        <v>3.6363636363636376E-2</v>
      </c>
      <c r="M26" s="124"/>
      <c r="N26" s="129">
        <f t="shared" si="14"/>
        <v>0.25874125874125853</v>
      </c>
      <c r="O26" s="130">
        <f t="shared" si="15"/>
        <v>-0.54195804195804187</v>
      </c>
      <c r="P26" s="127"/>
      <c r="Q26" s="60"/>
      <c r="R26" s="60"/>
      <c r="S26" s="60"/>
      <c r="T26" s="60"/>
      <c r="U26" s="60"/>
      <c r="V26" s="60"/>
      <c r="W26" s="60"/>
      <c r="X26" s="60"/>
      <c r="Y26" s="60"/>
      <c r="Z26" s="60"/>
      <c r="AA26" s="60"/>
    </row>
    <row r="27" spans="1:27" ht="18.899999999999999" customHeight="1" x14ac:dyDescent="0.3">
      <c r="A27" s="54" t="s">
        <v>79</v>
      </c>
      <c r="B27" s="86">
        <f t="shared" si="6"/>
        <v>-3.3138401559454245E-2</v>
      </c>
      <c r="C27" s="84">
        <f t="shared" si="7"/>
        <v>5.3078556263269627E-2</v>
      </c>
      <c r="D27" s="128"/>
      <c r="E27" s="84">
        <f t="shared" si="8"/>
        <v>0.16666666666666674</v>
      </c>
      <c r="F27" s="84">
        <f t="shared" si="9"/>
        <v>-0.36363636363636365</v>
      </c>
      <c r="G27" s="123"/>
      <c r="H27" s="86">
        <f t="shared" si="10"/>
        <v>-7.1428571428571397E-2</v>
      </c>
      <c r="I27" s="84">
        <f t="shared" si="11"/>
        <v>2.6315789473684292E-2</v>
      </c>
      <c r="J27" s="128"/>
      <c r="K27" s="84">
        <f t="shared" si="12"/>
        <v>-5.1671732522796332E-2</v>
      </c>
      <c r="L27" s="84">
        <f t="shared" si="13"/>
        <v>0</v>
      </c>
      <c r="M27" s="124"/>
      <c r="N27" s="129">
        <f t="shared" si="14"/>
        <v>0.20665322580645151</v>
      </c>
      <c r="O27" s="130">
        <f t="shared" si="15"/>
        <v>-0.3957111436950147</v>
      </c>
      <c r="P27" s="127"/>
      <c r="Q27" s="60"/>
      <c r="R27" s="60"/>
      <c r="S27" s="60"/>
      <c r="T27" s="60"/>
      <c r="U27" s="60"/>
      <c r="V27" s="60"/>
      <c r="W27" s="60"/>
      <c r="X27" s="60"/>
      <c r="Y27" s="60"/>
      <c r="Z27" s="60"/>
      <c r="AA27" s="60"/>
    </row>
    <row r="28" spans="1:27" ht="18.899999999999999" customHeight="1" x14ac:dyDescent="0.3">
      <c r="A28" s="54" t="s">
        <v>81</v>
      </c>
      <c r="B28" s="86">
        <f t="shared" si="6"/>
        <v>-6.2068965517241392E-2</v>
      </c>
      <c r="C28" s="84">
        <f t="shared" si="7"/>
        <v>0.21428571428571419</v>
      </c>
      <c r="D28" s="128"/>
      <c r="E28" s="84">
        <f t="shared" si="8"/>
        <v>-1</v>
      </c>
      <c r="F28" s="84">
        <f t="shared" si="9"/>
        <v>-1</v>
      </c>
      <c r="G28" s="123"/>
      <c r="H28" s="86">
        <f t="shared" si="10"/>
        <v>-5.8823529411764719E-2</v>
      </c>
      <c r="I28" s="84">
        <f t="shared" si="11"/>
        <v>0.33333333333333326</v>
      </c>
      <c r="J28" s="128"/>
      <c r="K28" s="84">
        <f t="shared" si="12"/>
        <v>-9.6774193548387122E-2</v>
      </c>
      <c r="L28" s="84">
        <f t="shared" si="13"/>
        <v>0.18309859154929575</v>
      </c>
      <c r="M28" s="124"/>
      <c r="N28" s="129">
        <f t="shared" si="14"/>
        <v>-1</v>
      </c>
      <c r="O28" s="130">
        <f t="shared" si="15"/>
        <v>-1</v>
      </c>
      <c r="P28" s="127"/>
      <c r="Q28" s="60"/>
      <c r="R28" s="60"/>
      <c r="S28" s="60"/>
      <c r="T28" s="60"/>
      <c r="U28" s="60"/>
      <c r="V28" s="60"/>
      <c r="W28" s="60"/>
      <c r="X28" s="60"/>
      <c r="Y28" s="60"/>
      <c r="Z28" s="60"/>
      <c r="AA28" s="60"/>
    </row>
    <row r="29" spans="1:27" ht="18.899999999999999" customHeight="1" x14ac:dyDescent="0.3">
      <c r="A29" s="54" t="s">
        <v>70</v>
      </c>
      <c r="B29" s="86">
        <f t="shared" si="6"/>
        <v>0.10952380952380958</v>
      </c>
      <c r="C29" s="84">
        <f t="shared" si="7"/>
        <v>8.4982537834691563E-2</v>
      </c>
      <c r="D29" s="128"/>
      <c r="E29" s="84">
        <f t="shared" si="8"/>
        <v>-0.11538461538461542</v>
      </c>
      <c r="F29" s="84">
        <f t="shared" si="9"/>
        <v>4.5454545454545414E-2</v>
      </c>
      <c r="G29" s="123"/>
      <c r="H29" s="86">
        <f t="shared" si="10"/>
        <v>0.24137931034482762</v>
      </c>
      <c r="I29" s="84">
        <f t="shared" si="11"/>
        <v>0.24137931034482762</v>
      </c>
      <c r="J29" s="128"/>
      <c r="K29" s="84">
        <f t="shared" si="12"/>
        <v>6.0416666666666563E-2</v>
      </c>
      <c r="L29" s="84">
        <f t="shared" si="13"/>
        <v>6.1522419186652799E-2</v>
      </c>
      <c r="M29" s="124"/>
      <c r="N29" s="129">
        <f t="shared" si="14"/>
        <v>-0.20270716408055467</v>
      </c>
      <c r="O29" s="130">
        <f t="shared" si="15"/>
        <v>-3.6431915723761144E-2</v>
      </c>
      <c r="P29" s="127"/>
      <c r="Q29" s="60"/>
      <c r="R29" s="60"/>
      <c r="S29" s="60"/>
      <c r="T29" s="60"/>
      <c r="U29" s="60"/>
      <c r="V29" s="60"/>
      <c r="W29" s="60"/>
      <c r="X29" s="60"/>
      <c r="Y29" s="60"/>
      <c r="Z29" s="60"/>
      <c r="AA29" s="60"/>
    </row>
    <row r="30" spans="1:27" ht="18.899999999999999" customHeight="1" thickBot="1" x14ac:dyDescent="0.35">
      <c r="A30" s="11" t="s">
        <v>35</v>
      </c>
      <c r="B30" s="93">
        <f t="shared" si="6"/>
        <v>3.207509286216248E-2</v>
      </c>
      <c r="C30" s="91">
        <f t="shared" si="7"/>
        <v>3.1402056684223689E-2</v>
      </c>
      <c r="D30" s="131"/>
      <c r="E30" s="91">
        <f t="shared" si="8"/>
        <v>2.7027027027026973E-2</v>
      </c>
      <c r="F30" s="91">
        <f t="shared" si="9"/>
        <v>-5.0000000000000044E-2</v>
      </c>
      <c r="G30" s="132"/>
      <c r="H30" s="93">
        <f t="shared" si="10"/>
        <v>0.15158730158730149</v>
      </c>
      <c r="I30" s="91">
        <f t="shared" si="11"/>
        <v>3.4950071326676158E-2</v>
      </c>
      <c r="J30" s="131"/>
      <c r="K30" s="91">
        <f t="shared" si="12"/>
        <v>-6.0208445791637422E-3</v>
      </c>
      <c r="L30" s="91">
        <f t="shared" si="13"/>
        <v>2.7778970417758009E-2</v>
      </c>
      <c r="M30" s="133"/>
      <c r="N30" s="134">
        <f t="shared" si="14"/>
        <v>-4.8911807581131228E-3</v>
      </c>
      <c r="O30" s="135">
        <f t="shared" si="15"/>
        <v>-7.8923690481980224E-2</v>
      </c>
      <c r="P30" s="136"/>
      <c r="Q30" s="60"/>
      <c r="R30" s="60"/>
      <c r="S30" s="60"/>
      <c r="T30" s="60"/>
      <c r="U30" s="60"/>
      <c r="V30" s="60"/>
      <c r="W30" s="60"/>
      <c r="X30" s="60"/>
      <c r="Y30" s="60"/>
      <c r="Z30" s="60"/>
      <c r="AA30" s="60"/>
    </row>
    <row r="31" spans="1:27" ht="21" customHeight="1" x14ac:dyDescent="0.3">
      <c r="A31" s="262" t="s">
        <v>201</v>
      </c>
      <c r="B31" s="262"/>
      <c r="C31" s="262"/>
      <c r="D31" s="262"/>
      <c r="E31" s="262"/>
      <c r="F31" s="262"/>
      <c r="G31" s="60"/>
      <c r="H31" s="60"/>
      <c r="I31" s="60"/>
      <c r="J31" s="60"/>
      <c r="K31" s="60"/>
      <c r="L31" s="60"/>
      <c r="M31" s="60"/>
      <c r="N31" s="60"/>
      <c r="O31" s="60"/>
      <c r="P31" s="60"/>
      <c r="Q31" s="60"/>
      <c r="R31" s="60"/>
      <c r="S31" s="60"/>
      <c r="T31" s="60"/>
      <c r="U31" s="60"/>
      <c r="V31" s="60"/>
      <c r="W31" s="60"/>
      <c r="X31" s="60"/>
      <c r="Y31" s="60"/>
      <c r="Z31" s="60"/>
      <c r="AA31" s="60"/>
    </row>
    <row r="32" spans="1:27" x14ac:dyDescent="0.3">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row>
    <row r="33" spans="1:27" x14ac:dyDescent="0.3">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row>
    <row r="34" spans="1:27" x14ac:dyDescent="0.3">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row>
    <row r="35" spans="1:27" x14ac:dyDescent="0.3">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7" spans="1:27" x14ac:dyDescent="0.3">
      <c r="G37" s="60"/>
    </row>
    <row r="48" spans="1:27" x14ac:dyDescent="0.3">
      <c r="I48" s="60"/>
    </row>
  </sheetData>
  <mergeCells count="15">
    <mergeCell ref="A31:F31"/>
    <mergeCell ref="N19:P19"/>
    <mergeCell ref="B20:P20"/>
    <mergeCell ref="N4:P4"/>
    <mergeCell ref="K4:M4"/>
    <mergeCell ref="A4:A5"/>
    <mergeCell ref="B4:D4"/>
    <mergeCell ref="E4:G4"/>
    <mergeCell ref="H4:J4"/>
    <mergeCell ref="B19:D19"/>
    <mergeCell ref="E19:G19"/>
    <mergeCell ref="H19:J19"/>
    <mergeCell ref="K19:M19"/>
    <mergeCell ref="A19:A20"/>
    <mergeCell ref="A15:F15"/>
  </mergeCells>
  <printOptions horizontalCentered="1"/>
  <pageMargins left="0.23622047244094491" right="0.23622047244094491" top="0.74803149606299213" bottom="0.74803149606299213" header="0.31496062992125984" footer="0.31496062992125984"/>
  <pageSetup paperSize="9" scale="72" orientation="portrait" verticalDpi="0" r:id="rId1"/>
  <ignoredErrors>
    <ignoredError sqref="B14:C14 K14:L14 H14:I14 E14:F14 D14 G14 J14 M14:P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158A-04F4-4A77-9F10-98807B663144}">
  <sheetPr>
    <pageSetUpPr fitToPage="1"/>
  </sheetPr>
  <dimension ref="A1:AA48"/>
  <sheetViews>
    <sheetView showGridLines="0" zoomScaleNormal="100" workbookViewId="0">
      <selection activeCell="K28" sqref="K28"/>
    </sheetView>
  </sheetViews>
  <sheetFormatPr defaultColWidth="9.109375" defaultRowHeight="12" x14ac:dyDescent="0.25"/>
  <cols>
    <col min="1" max="1" width="18.6640625" style="3" customWidth="1"/>
    <col min="2" max="13" width="7.88671875" style="3" customWidth="1"/>
    <col min="14" max="14" width="3.44140625" style="3" customWidth="1"/>
    <col min="15" max="16384" width="9.109375" style="3"/>
  </cols>
  <sheetData>
    <row r="1" spans="1:27" ht="5.25" customHeight="1" x14ac:dyDescent="0.25"/>
    <row r="2" spans="1:27" ht="18.899999999999999" customHeight="1" x14ac:dyDescent="0.3">
      <c r="A2" s="14" t="s">
        <v>166</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5" t="str">
        <f>+'1'!A4</f>
        <v>Janeiro-julho</v>
      </c>
      <c r="B4" s="247" t="s">
        <v>6</v>
      </c>
      <c r="C4" s="248"/>
      <c r="D4" s="249"/>
      <c r="E4" s="248" t="s">
        <v>31</v>
      </c>
      <c r="F4" s="248"/>
      <c r="G4" s="248"/>
      <c r="H4" s="250" t="s">
        <v>18</v>
      </c>
      <c r="I4" s="248"/>
      <c r="J4" s="251"/>
      <c r="K4" s="248" t="s">
        <v>20</v>
      </c>
      <c r="L4" s="248"/>
      <c r="M4" s="248"/>
      <c r="N4" s="1"/>
      <c r="O4" s="1"/>
      <c r="P4" s="1"/>
      <c r="Q4" s="1"/>
      <c r="R4" s="1"/>
      <c r="S4" s="1"/>
      <c r="T4" s="1"/>
      <c r="U4" s="1"/>
      <c r="V4" s="1"/>
      <c r="W4" s="1"/>
      <c r="X4" s="1"/>
      <c r="Y4" s="1"/>
      <c r="Z4" s="1"/>
      <c r="AA4" s="1"/>
    </row>
    <row r="5" spans="1:27" ht="30" customHeight="1" x14ac:dyDescent="0.25">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899999999999999" customHeight="1" x14ac:dyDescent="0.25">
      <c r="A6" s="54" t="s">
        <v>83</v>
      </c>
      <c r="B6" s="36">
        <v>1615</v>
      </c>
      <c r="C6" s="37">
        <v>1649</v>
      </c>
      <c r="D6" s="38">
        <f>(C6/B6)-1</f>
        <v>2.1052631578947434E-2</v>
      </c>
      <c r="E6" s="42">
        <v>20</v>
      </c>
      <c r="F6" s="42">
        <v>15</v>
      </c>
      <c r="G6" s="41">
        <f t="shared" ref="G6:G23" si="0">(F6/E6)-1</f>
        <v>-0.25</v>
      </c>
      <c r="H6" s="36">
        <v>122</v>
      </c>
      <c r="I6" s="37">
        <v>124</v>
      </c>
      <c r="J6" s="38">
        <f>(I6/H6)-1</f>
        <v>1.6393442622950838E-2</v>
      </c>
      <c r="K6" s="42">
        <v>1884</v>
      </c>
      <c r="L6" s="42">
        <v>1870</v>
      </c>
      <c r="M6" s="41">
        <f>(L6/K6)-1</f>
        <v>-7.4309978768577478E-3</v>
      </c>
      <c r="N6" s="1"/>
      <c r="O6" s="1"/>
      <c r="P6" s="1"/>
      <c r="Q6" s="1"/>
      <c r="R6" s="1"/>
      <c r="S6" s="1"/>
      <c r="T6" s="1"/>
      <c r="U6" s="1"/>
      <c r="V6" s="1"/>
      <c r="W6" s="1"/>
      <c r="X6" s="1"/>
      <c r="Y6" s="1"/>
      <c r="Z6" s="1"/>
      <c r="AA6" s="1"/>
    </row>
    <row r="7" spans="1:27" ht="18.899999999999999" customHeight="1" x14ac:dyDescent="0.25">
      <c r="A7" s="54" t="s">
        <v>84</v>
      </c>
      <c r="B7" s="39">
        <v>288</v>
      </c>
      <c r="C7" s="42">
        <v>314</v>
      </c>
      <c r="D7" s="43">
        <f t="shared" ref="D7:D23" si="1">(C7/B7)-1</f>
        <v>9.0277777777777679E-2</v>
      </c>
      <c r="E7" s="42">
        <v>18</v>
      </c>
      <c r="F7" s="42">
        <v>10</v>
      </c>
      <c r="G7" s="41">
        <f t="shared" si="0"/>
        <v>-0.44444444444444442</v>
      </c>
      <c r="H7" s="39">
        <v>52</v>
      </c>
      <c r="I7" s="42">
        <v>68</v>
      </c>
      <c r="J7" s="43">
        <f t="shared" ref="J7:J23" si="2">(I7/H7)-1</f>
        <v>0.30769230769230771</v>
      </c>
      <c r="K7" s="42">
        <v>326</v>
      </c>
      <c r="L7" s="42">
        <v>339</v>
      </c>
      <c r="M7" s="41">
        <f t="shared" ref="M7:M23" si="3">(L7/K7)-1</f>
        <v>3.9877300613496924E-2</v>
      </c>
      <c r="N7" s="1"/>
      <c r="O7" s="1"/>
      <c r="P7" s="1"/>
      <c r="Q7" s="1"/>
      <c r="R7" s="1"/>
      <c r="S7" s="1"/>
      <c r="T7" s="1"/>
      <c r="U7" s="1"/>
      <c r="V7" s="1"/>
      <c r="W7" s="1"/>
      <c r="X7" s="1"/>
      <c r="Y7" s="1"/>
      <c r="Z7" s="1"/>
      <c r="AA7" s="1"/>
    </row>
    <row r="8" spans="1:27" ht="18.899999999999999" customHeight="1" x14ac:dyDescent="0.25">
      <c r="A8" s="54" t="s">
        <v>85</v>
      </c>
      <c r="B8" s="39">
        <v>1894</v>
      </c>
      <c r="C8" s="42">
        <v>1889</v>
      </c>
      <c r="D8" s="43">
        <f t="shared" si="1"/>
        <v>-2.6399155227032622E-3</v>
      </c>
      <c r="E8" s="42">
        <v>18</v>
      </c>
      <c r="F8" s="42">
        <v>25</v>
      </c>
      <c r="G8" s="41">
        <f t="shared" si="0"/>
        <v>0.38888888888888884</v>
      </c>
      <c r="H8" s="39">
        <v>115</v>
      </c>
      <c r="I8" s="42">
        <v>115</v>
      </c>
      <c r="J8" s="43">
        <f t="shared" si="2"/>
        <v>0</v>
      </c>
      <c r="K8" s="42">
        <v>2263</v>
      </c>
      <c r="L8" s="42">
        <v>2265</v>
      </c>
      <c r="M8" s="41">
        <f t="shared" si="3"/>
        <v>8.8378258948296207E-4</v>
      </c>
      <c r="N8" s="1"/>
      <c r="O8" s="1"/>
      <c r="P8" s="1"/>
      <c r="Q8" s="1"/>
      <c r="R8" s="1"/>
      <c r="S8" s="1"/>
      <c r="T8" s="1"/>
      <c r="U8" s="1"/>
      <c r="V8" s="1"/>
      <c r="W8" s="1"/>
      <c r="X8" s="1"/>
      <c r="Y8" s="1"/>
      <c r="Z8" s="1"/>
      <c r="AA8" s="1"/>
    </row>
    <row r="9" spans="1:27" ht="18.899999999999999" customHeight="1" x14ac:dyDescent="0.25">
      <c r="A9" s="54" t="s">
        <v>86</v>
      </c>
      <c r="B9" s="39">
        <v>218</v>
      </c>
      <c r="C9" s="42">
        <v>203</v>
      </c>
      <c r="D9" s="43">
        <f t="shared" si="1"/>
        <v>-6.8807339449541316E-2</v>
      </c>
      <c r="E9" s="42">
        <v>2</v>
      </c>
      <c r="F9" s="42">
        <v>7</v>
      </c>
      <c r="G9" s="41">
        <f t="shared" si="0"/>
        <v>2.5</v>
      </c>
      <c r="H9" s="39">
        <v>29</v>
      </c>
      <c r="I9" s="42">
        <v>27</v>
      </c>
      <c r="J9" s="43">
        <f t="shared" si="2"/>
        <v>-6.8965517241379337E-2</v>
      </c>
      <c r="K9" s="42">
        <v>254</v>
      </c>
      <c r="L9" s="42">
        <v>228</v>
      </c>
      <c r="M9" s="41">
        <f t="shared" si="3"/>
        <v>-0.10236220472440949</v>
      </c>
      <c r="N9" s="1"/>
      <c r="O9" s="1"/>
      <c r="P9" s="1"/>
      <c r="Q9" s="1"/>
      <c r="R9" s="1"/>
      <c r="S9" s="1"/>
      <c r="T9" s="1"/>
      <c r="U9" s="1"/>
      <c r="V9" s="1"/>
      <c r="W9" s="1"/>
      <c r="X9" s="1"/>
      <c r="Y9" s="1"/>
      <c r="Z9" s="1"/>
      <c r="AA9" s="1"/>
    </row>
    <row r="10" spans="1:27" ht="18.899999999999999" customHeight="1" x14ac:dyDescent="0.25">
      <c r="A10" s="54" t="s">
        <v>87</v>
      </c>
      <c r="B10" s="39">
        <v>318</v>
      </c>
      <c r="C10" s="42">
        <v>317</v>
      </c>
      <c r="D10" s="43">
        <f t="shared" si="1"/>
        <v>-3.1446540880503138E-3</v>
      </c>
      <c r="E10" s="42">
        <v>11</v>
      </c>
      <c r="F10" s="42">
        <v>8</v>
      </c>
      <c r="G10" s="41">
        <f t="shared" si="0"/>
        <v>-0.27272727272727271</v>
      </c>
      <c r="H10" s="39">
        <v>36</v>
      </c>
      <c r="I10" s="42">
        <v>39</v>
      </c>
      <c r="J10" s="43">
        <f t="shared" si="2"/>
        <v>8.3333333333333259E-2</v>
      </c>
      <c r="K10" s="42">
        <v>381</v>
      </c>
      <c r="L10" s="42">
        <v>360</v>
      </c>
      <c r="M10" s="41">
        <f t="shared" si="3"/>
        <v>-5.5118110236220486E-2</v>
      </c>
      <c r="N10" s="1"/>
      <c r="O10" s="1"/>
      <c r="P10" s="1"/>
      <c r="Q10" s="1"/>
      <c r="R10" s="1"/>
      <c r="S10" s="1"/>
      <c r="T10" s="1"/>
      <c r="U10" s="1"/>
      <c r="V10" s="1"/>
      <c r="W10" s="1"/>
      <c r="X10" s="1"/>
      <c r="Y10" s="1"/>
      <c r="Z10" s="1"/>
      <c r="AA10" s="1"/>
    </row>
    <row r="11" spans="1:27" ht="18.899999999999999" customHeight="1" x14ac:dyDescent="0.25">
      <c r="A11" s="54" t="s">
        <v>88</v>
      </c>
      <c r="B11" s="39">
        <v>907</v>
      </c>
      <c r="C11" s="42">
        <v>932</v>
      </c>
      <c r="D11" s="43">
        <f t="shared" si="1"/>
        <v>2.7563395810363822E-2</v>
      </c>
      <c r="E11" s="42">
        <v>13</v>
      </c>
      <c r="F11" s="42">
        <v>16</v>
      </c>
      <c r="G11" s="41">
        <f t="shared" si="0"/>
        <v>0.23076923076923084</v>
      </c>
      <c r="H11" s="39">
        <v>50</v>
      </c>
      <c r="I11" s="42">
        <v>58</v>
      </c>
      <c r="J11" s="43">
        <f t="shared" si="2"/>
        <v>0.15999999999999992</v>
      </c>
      <c r="K11" s="42">
        <v>1052</v>
      </c>
      <c r="L11" s="42">
        <v>1090</v>
      </c>
      <c r="M11" s="41">
        <f t="shared" si="3"/>
        <v>3.6121673003802313E-2</v>
      </c>
      <c r="N11" s="1"/>
      <c r="O11" s="1"/>
      <c r="P11" s="1"/>
      <c r="Q11" s="1"/>
      <c r="R11" s="1"/>
      <c r="S11" s="1"/>
      <c r="T11" s="1"/>
      <c r="U11" s="1"/>
      <c r="V11" s="1"/>
      <c r="W11" s="1"/>
      <c r="X11" s="1"/>
      <c r="Y11" s="1"/>
      <c r="Z11" s="1"/>
      <c r="AA11" s="1"/>
    </row>
    <row r="12" spans="1:27" ht="18.899999999999999" customHeight="1" x14ac:dyDescent="0.25">
      <c r="A12" s="54" t="s">
        <v>89</v>
      </c>
      <c r="B12" s="39">
        <v>243</v>
      </c>
      <c r="C12" s="42">
        <v>305</v>
      </c>
      <c r="D12" s="43">
        <f t="shared" si="1"/>
        <v>0.25514403292181065</v>
      </c>
      <c r="E12" s="42">
        <v>3</v>
      </c>
      <c r="F12" s="42">
        <v>8</v>
      </c>
      <c r="G12" s="41">
        <f t="shared" si="0"/>
        <v>1.6666666666666665</v>
      </c>
      <c r="H12" s="39">
        <v>50</v>
      </c>
      <c r="I12" s="42">
        <v>47</v>
      </c>
      <c r="J12" s="43">
        <f t="shared" si="2"/>
        <v>-6.0000000000000053E-2</v>
      </c>
      <c r="K12" s="42">
        <v>287</v>
      </c>
      <c r="L12" s="42">
        <v>344</v>
      </c>
      <c r="M12" s="41">
        <f t="shared" si="3"/>
        <v>0.19860627177700341</v>
      </c>
      <c r="N12" s="1"/>
      <c r="O12" s="1"/>
      <c r="P12" s="1"/>
      <c r="Q12" s="1"/>
      <c r="R12" s="1"/>
      <c r="S12" s="1"/>
      <c r="T12" s="1"/>
      <c r="U12" s="1"/>
      <c r="V12" s="1"/>
      <c r="W12" s="1"/>
      <c r="X12" s="1"/>
      <c r="Y12" s="1"/>
      <c r="Z12" s="1"/>
      <c r="AA12" s="1"/>
    </row>
    <row r="13" spans="1:27" ht="18.899999999999999" customHeight="1" x14ac:dyDescent="0.25">
      <c r="A13" s="54" t="s">
        <v>90</v>
      </c>
      <c r="B13" s="39">
        <v>1252</v>
      </c>
      <c r="C13" s="42">
        <v>1342</v>
      </c>
      <c r="D13" s="43">
        <f t="shared" si="1"/>
        <v>7.1884984025559095E-2</v>
      </c>
      <c r="E13" s="42">
        <v>18</v>
      </c>
      <c r="F13" s="42">
        <v>18</v>
      </c>
      <c r="G13" s="41">
        <f t="shared" si="0"/>
        <v>0</v>
      </c>
      <c r="H13" s="39">
        <v>127</v>
      </c>
      <c r="I13" s="42">
        <v>126</v>
      </c>
      <c r="J13" s="43">
        <f t="shared" si="2"/>
        <v>-7.8740157480314821E-3</v>
      </c>
      <c r="K13" s="42">
        <v>1390</v>
      </c>
      <c r="L13" s="42">
        <v>1466</v>
      </c>
      <c r="M13" s="41">
        <f t="shared" si="3"/>
        <v>5.4676258992805815E-2</v>
      </c>
      <c r="N13" s="1"/>
      <c r="O13" s="1"/>
      <c r="P13" s="1"/>
      <c r="Q13" s="1"/>
      <c r="R13" s="1"/>
      <c r="S13" s="1"/>
      <c r="T13" s="1"/>
      <c r="U13" s="1"/>
      <c r="V13" s="1"/>
      <c r="W13" s="1"/>
      <c r="X13" s="1"/>
      <c r="Y13" s="1"/>
      <c r="Z13" s="1"/>
      <c r="AA13" s="1"/>
    </row>
    <row r="14" spans="1:27" ht="18.899999999999999" customHeight="1" x14ac:dyDescent="0.25">
      <c r="A14" s="54" t="s">
        <v>91</v>
      </c>
      <c r="B14" s="39">
        <v>245</v>
      </c>
      <c r="C14" s="42">
        <v>276</v>
      </c>
      <c r="D14" s="43">
        <f t="shared" si="1"/>
        <v>0.12653061224489792</v>
      </c>
      <c r="E14" s="42">
        <v>4</v>
      </c>
      <c r="F14" s="42">
        <v>5</v>
      </c>
      <c r="G14" s="41">
        <f t="shared" si="0"/>
        <v>0.25</v>
      </c>
      <c r="H14" s="39">
        <v>23</v>
      </c>
      <c r="I14" s="42">
        <v>28</v>
      </c>
      <c r="J14" s="43">
        <f t="shared" si="2"/>
        <v>0.21739130434782616</v>
      </c>
      <c r="K14" s="42">
        <v>295</v>
      </c>
      <c r="L14" s="42">
        <v>324</v>
      </c>
      <c r="M14" s="41">
        <f t="shared" si="3"/>
        <v>9.8305084745762716E-2</v>
      </c>
      <c r="N14" s="1"/>
      <c r="O14" s="1"/>
      <c r="P14" s="1"/>
      <c r="Q14" s="1"/>
      <c r="R14" s="1"/>
      <c r="S14" s="1"/>
      <c r="T14" s="1"/>
      <c r="U14" s="1"/>
      <c r="V14" s="1"/>
      <c r="W14" s="1"/>
      <c r="X14" s="1"/>
      <c r="Y14" s="1"/>
      <c r="Z14" s="1"/>
      <c r="AA14" s="1"/>
    </row>
    <row r="15" spans="1:27" ht="18.899999999999999" customHeight="1" x14ac:dyDescent="0.25">
      <c r="A15" s="54" t="s">
        <v>92</v>
      </c>
      <c r="B15" s="39">
        <v>974</v>
      </c>
      <c r="C15" s="42">
        <v>1041</v>
      </c>
      <c r="D15" s="43">
        <f t="shared" si="1"/>
        <v>6.8788501026693982E-2</v>
      </c>
      <c r="E15" s="42">
        <v>21</v>
      </c>
      <c r="F15" s="42">
        <v>21</v>
      </c>
      <c r="G15" s="41">
        <f t="shared" si="0"/>
        <v>0</v>
      </c>
      <c r="H15" s="39">
        <v>86</v>
      </c>
      <c r="I15" s="42">
        <v>95</v>
      </c>
      <c r="J15" s="43">
        <f t="shared" si="2"/>
        <v>0.10465116279069764</v>
      </c>
      <c r="K15" s="42">
        <v>1113</v>
      </c>
      <c r="L15" s="42">
        <v>1165</v>
      </c>
      <c r="M15" s="41">
        <f t="shared" si="3"/>
        <v>4.6720575022461741E-2</v>
      </c>
      <c r="N15" s="1"/>
      <c r="O15" s="1"/>
      <c r="P15" s="1"/>
      <c r="Q15" s="1"/>
      <c r="R15" s="1"/>
      <c r="S15" s="1"/>
      <c r="T15" s="1"/>
      <c r="U15" s="1"/>
      <c r="V15" s="1"/>
      <c r="W15" s="1"/>
      <c r="X15" s="1"/>
      <c r="Y15" s="1"/>
      <c r="Z15" s="1"/>
      <c r="AA15" s="1"/>
    </row>
    <row r="16" spans="1:27" ht="18.899999999999999" customHeight="1" x14ac:dyDescent="0.25">
      <c r="A16" s="54" t="s">
        <v>93</v>
      </c>
      <c r="B16" s="39">
        <v>4221</v>
      </c>
      <c r="C16" s="42">
        <v>4327</v>
      </c>
      <c r="D16" s="43">
        <f t="shared" si="1"/>
        <v>2.511253257521906E-2</v>
      </c>
      <c r="E16" s="42">
        <v>27</v>
      </c>
      <c r="F16" s="42">
        <v>36</v>
      </c>
      <c r="G16" s="41">
        <f t="shared" si="0"/>
        <v>0.33333333333333326</v>
      </c>
      <c r="H16" s="39">
        <v>187</v>
      </c>
      <c r="I16" s="42">
        <v>176</v>
      </c>
      <c r="J16" s="43">
        <f t="shared" si="2"/>
        <v>-5.8823529411764719E-2</v>
      </c>
      <c r="K16" s="42">
        <v>4922</v>
      </c>
      <c r="L16" s="42">
        <v>5029</v>
      </c>
      <c r="M16" s="41">
        <f t="shared" si="3"/>
        <v>2.1739130434782705E-2</v>
      </c>
      <c r="N16" s="1"/>
      <c r="O16" s="1"/>
      <c r="P16" s="1"/>
      <c r="Q16" s="1"/>
      <c r="R16" s="1"/>
      <c r="S16" s="1"/>
      <c r="T16" s="1"/>
      <c r="U16" s="1"/>
      <c r="V16" s="1"/>
      <c r="W16" s="1"/>
      <c r="X16" s="1"/>
      <c r="Y16" s="1"/>
      <c r="Z16" s="1"/>
      <c r="AA16" s="1"/>
    </row>
    <row r="17" spans="1:27" ht="18.899999999999999" customHeight="1" x14ac:dyDescent="0.25">
      <c r="A17" s="54" t="s">
        <v>94</v>
      </c>
      <c r="B17" s="39">
        <v>182</v>
      </c>
      <c r="C17" s="42">
        <v>192</v>
      </c>
      <c r="D17" s="43">
        <f t="shared" si="1"/>
        <v>5.4945054945054972E-2</v>
      </c>
      <c r="E17" s="42">
        <v>8</v>
      </c>
      <c r="F17" s="42">
        <v>7</v>
      </c>
      <c r="G17" s="41">
        <f t="shared" si="0"/>
        <v>-0.125</v>
      </c>
      <c r="H17" s="39">
        <v>24</v>
      </c>
      <c r="I17" s="42">
        <v>31</v>
      </c>
      <c r="J17" s="43">
        <f t="shared" si="2"/>
        <v>0.29166666666666674</v>
      </c>
      <c r="K17" s="42">
        <v>199</v>
      </c>
      <c r="L17" s="42">
        <v>204</v>
      </c>
      <c r="M17" s="41">
        <f t="shared" si="3"/>
        <v>2.5125628140703515E-2</v>
      </c>
      <c r="N17" s="1"/>
      <c r="O17" s="1"/>
      <c r="P17" s="1"/>
      <c r="Q17" s="1"/>
      <c r="R17" s="1"/>
      <c r="S17" s="1"/>
      <c r="T17" s="1"/>
      <c r="U17" s="1"/>
      <c r="V17" s="1"/>
      <c r="W17" s="1"/>
      <c r="X17" s="1"/>
      <c r="Y17" s="1"/>
      <c r="Z17" s="1"/>
      <c r="AA17" s="1"/>
    </row>
    <row r="18" spans="1:27" ht="18.899999999999999" customHeight="1" x14ac:dyDescent="0.25">
      <c r="A18" s="54" t="s">
        <v>95</v>
      </c>
      <c r="B18" s="39">
        <v>3515</v>
      </c>
      <c r="C18" s="42">
        <v>3610</v>
      </c>
      <c r="D18" s="43">
        <f t="shared" si="1"/>
        <v>2.7027027027026973E-2</v>
      </c>
      <c r="E18" s="42">
        <v>39</v>
      </c>
      <c r="F18" s="42">
        <v>41</v>
      </c>
      <c r="G18" s="41">
        <f t="shared" si="0"/>
        <v>5.1282051282051322E-2</v>
      </c>
      <c r="H18" s="39">
        <v>128</v>
      </c>
      <c r="I18" s="42">
        <v>132</v>
      </c>
      <c r="J18" s="43">
        <f t="shared" si="2"/>
        <v>3.125E-2</v>
      </c>
      <c r="K18" s="42">
        <v>4178</v>
      </c>
      <c r="L18" s="42">
        <v>4278</v>
      </c>
      <c r="M18" s="41">
        <f t="shared" si="3"/>
        <v>2.3934897079942452E-2</v>
      </c>
      <c r="N18" s="1"/>
      <c r="O18" s="1"/>
      <c r="P18" s="1"/>
      <c r="Q18" s="1"/>
      <c r="R18" s="1"/>
      <c r="S18" s="1"/>
      <c r="T18" s="1"/>
      <c r="U18" s="1"/>
      <c r="V18" s="1"/>
      <c r="W18" s="1"/>
      <c r="X18" s="1"/>
      <c r="Y18" s="1"/>
      <c r="Z18" s="1"/>
      <c r="AA18" s="1"/>
    </row>
    <row r="19" spans="1:27" ht="18.899999999999999" customHeight="1" x14ac:dyDescent="0.25">
      <c r="A19" s="54" t="s">
        <v>96</v>
      </c>
      <c r="B19" s="39">
        <v>878</v>
      </c>
      <c r="C19" s="42">
        <v>957</v>
      </c>
      <c r="D19" s="43">
        <f t="shared" si="1"/>
        <v>8.9977220956719783E-2</v>
      </c>
      <c r="E19" s="42">
        <v>18</v>
      </c>
      <c r="F19" s="42">
        <v>12</v>
      </c>
      <c r="G19" s="41">
        <f t="shared" si="0"/>
        <v>-0.33333333333333337</v>
      </c>
      <c r="H19" s="39">
        <v>110</v>
      </c>
      <c r="I19" s="42">
        <v>123</v>
      </c>
      <c r="J19" s="43">
        <f t="shared" si="2"/>
        <v>0.11818181818181817</v>
      </c>
      <c r="K19" s="42">
        <v>999</v>
      </c>
      <c r="L19" s="42">
        <v>1121</v>
      </c>
      <c r="M19" s="41">
        <f t="shared" si="3"/>
        <v>0.12212212212212203</v>
      </c>
      <c r="N19" s="1"/>
      <c r="O19" s="1"/>
      <c r="P19" s="1"/>
      <c r="Q19" s="1"/>
      <c r="R19" s="1"/>
      <c r="S19" s="1"/>
      <c r="T19" s="1"/>
      <c r="U19" s="1"/>
      <c r="V19" s="1"/>
      <c r="W19" s="1"/>
      <c r="X19" s="1"/>
      <c r="Y19" s="1"/>
      <c r="Z19" s="1"/>
      <c r="AA19" s="1"/>
    </row>
    <row r="20" spans="1:27" ht="18.899999999999999" customHeight="1" x14ac:dyDescent="0.25">
      <c r="A20" s="54" t="s">
        <v>97</v>
      </c>
      <c r="B20" s="39">
        <v>1593</v>
      </c>
      <c r="C20" s="42">
        <v>1523</v>
      </c>
      <c r="D20" s="43">
        <f t="shared" si="1"/>
        <v>-4.3942247332077855E-2</v>
      </c>
      <c r="E20" s="42">
        <v>28</v>
      </c>
      <c r="F20" s="42">
        <v>12</v>
      </c>
      <c r="G20" s="41">
        <f t="shared" si="0"/>
        <v>-0.5714285714285714</v>
      </c>
      <c r="H20" s="39">
        <v>111</v>
      </c>
      <c r="I20" s="42">
        <v>109</v>
      </c>
      <c r="J20" s="43">
        <f t="shared" si="2"/>
        <v>-1.8018018018018056E-2</v>
      </c>
      <c r="K20" s="42">
        <v>1916</v>
      </c>
      <c r="L20" s="42">
        <v>1854</v>
      </c>
      <c r="M20" s="41">
        <f t="shared" si="3"/>
        <v>-3.235908141962418E-2</v>
      </c>
      <c r="N20" s="1"/>
      <c r="O20" s="1"/>
      <c r="P20" s="1"/>
      <c r="Q20" s="1"/>
      <c r="R20" s="1"/>
      <c r="S20" s="1"/>
      <c r="T20" s="1"/>
      <c r="U20" s="1"/>
      <c r="V20" s="1"/>
      <c r="W20" s="1"/>
      <c r="X20" s="1"/>
      <c r="Y20" s="1"/>
      <c r="Z20" s="1"/>
      <c r="AA20" s="1"/>
    </row>
    <row r="21" spans="1:27" ht="18.899999999999999" customHeight="1" x14ac:dyDescent="0.25">
      <c r="A21" s="54" t="s">
        <v>98</v>
      </c>
      <c r="B21" s="39">
        <v>461</v>
      </c>
      <c r="C21" s="42">
        <v>510</v>
      </c>
      <c r="D21" s="43">
        <f t="shared" si="1"/>
        <v>0.10629067245119317</v>
      </c>
      <c r="E21" s="42">
        <v>10</v>
      </c>
      <c r="F21" s="42">
        <v>8</v>
      </c>
      <c r="G21" s="41">
        <f t="shared" si="0"/>
        <v>-0.19999999999999996</v>
      </c>
      <c r="H21" s="39">
        <v>45</v>
      </c>
      <c r="I21" s="42">
        <v>49</v>
      </c>
      <c r="J21" s="43">
        <f t="shared" si="2"/>
        <v>8.8888888888888795E-2</v>
      </c>
      <c r="K21" s="42">
        <v>534</v>
      </c>
      <c r="L21" s="42">
        <v>605</v>
      </c>
      <c r="M21" s="41">
        <f t="shared" si="3"/>
        <v>0.13295880149812733</v>
      </c>
      <c r="N21" s="1"/>
      <c r="O21" s="1"/>
      <c r="P21" s="1"/>
      <c r="Q21" s="1"/>
      <c r="R21" s="1"/>
      <c r="S21" s="1"/>
      <c r="T21" s="1"/>
      <c r="U21" s="1"/>
      <c r="V21" s="1"/>
      <c r="W21" s="1"/>
      <c r="X21" s="1"/>
      <c r="Y21" s="1"/>
      <c r="Z21" s="1"/>
      <c r="AA21" s="1"/>
    </row>
    <row r="22" spans="1:27" ht="18.899999999999999" customHeight="1" x14ac:dyDescent="0.25">
      <c r="A22" s="54" t="s">
        <v>99</v>
      </c>
      <c r="B22" s="39">
        <v>381</v>
      </c>
      <c r="C22" s="42">
        <v>379</v>
      </c>
      <c r="D22" s="43">
        <f t="shared" si="1"/>
        <v>-5.2493438320210251E-3</v>
      </c>
      <c r="E22" s="42">
        <v>13</v>
      </c>
      <c r="F22" s="42">
        <v>3</v>
      </c>
      <c r="G22" s="41">
        <f t="shared" si="0"/>
        <v>-0.76923076923076916</v>
      </c>
      <c r="H22" s="39">
        <v>47</v>
      </c>
      <c r="I22" s="42">
        <v>35</v>
      </c>
      <c r="J22" s="43">
        <f t="shared" si="2"/>
        <v>-0.25531914893617025</v>
      </c>
      <c r="K22" s="42">
        <v>428</v>
      </c>
      <c r="L22" s="42">
        <v>446</v>
      </c>
      <c r="M22" s="41">
        <f t="shared" si="3"/>
        <v>4.20560747663552E-2</v>
      </c>
      <c r="N22" s="1"/>
      <c r="O22" s="1"/>
      <c r="P22" s="1"/>
      <c r="Q22" s="1"/>
      <c r="R22" s="1"/>
      <c r="S22" s="1"/>
      <c r="T22" s="1"/>
      <c r="U22" s="1"/>
      <c r="V22" s="1"/>
      <c r="W22" s="1"/>
      <c r="X22" s="1"/>
      <c r="Y22" s="1"/>
      <c r="Z22" s="1"/>
      <c r="AA22" s="1"/>
    </row>
    <row r="23" spans="1:27" ht="18.899999999999999" customHeight="1" x14ac:dyDescent="0.25">
      <c r="A23" s="54" t="s">
        <v>100</v>
      </c>
      <c r="B23" s="39">
        <v>750</v>
      </c>
      <c r="C23" s="42">
        <v>795</v>
      </c>
      <c r="D23" s="43">
        <f t="shared" si="1"/>
        <v>6.0000000000000053E-2</v>
      </c>
      <c r="E23" s="42">
        <v>9</v>
      </c>
      <c r="F23" s="42">
        <v>14</v>
      </c>
      <c r="G23" s="41">
        <f t="shared" si="0"/>
        <v>0.55555555555555558</v>
      </c>
      <c r="H23" s="39">
        <v>60</v>
      </c>
      <c r="I23" s="42">
        <v>69</v>
      </c>
      <c r="J23" s="43">
        <f t="shared" si="2"/>
        <v>0.14999999999999991</v>
      </c>
      <c r="K23" s="42">
        <v>870</v>
      </c>
      <c r="L23" s="42">
        <v>950</v>
      </c>
      <c r="M23" s="41">
        <f t="shared" si="3"/>
        <v>9.1954022988505857E-2</v>
      </c>
      <c r="N23" s="1"/>
      <c r="O23" s="1"/>
      <c r="P23" s="1"/>
      <c r="Q23" s="1"/>
      <c r="R23" s="1"/>
      <c r="S23" s="1"/>
      <c r="T23" s="1"/>
      <c r="U23" s="1"/>
      <c r="V23" s="1"/>
      <c r="W23" s="1"/>
      <c r="X23" s="1"/>
      <c r="Y23" s="1"/>
      <c r="Z23" s="1"/>
      <c r="AA23" s="1"/>
    </row>
    <row r="24" spans="1:27" ht="18.899999999999999" customHeight="1" thickBot="1" x14ac:dyDescent="0.3">
      <c r="A24" s="11" t="s">
        <v>35</v>
      </c>
      <c r="B24" s="8">
        <f>SUM(B6:B23)</f>
        <v>19935</v>
      </c>
      <c r="C24" s="12">
        <f>SUM(C6:C23)</f>
        <v>20561</v>
      </c>
      <c r="D24" s="32">
        <f>(C24/B24)-1</f>
        <v>3.1402056684223689E-2</v>
      </c>
      <c r="E24" s="12">
        <f>SUM(E6:E23)</f>
        <v>280</v>
      </c>
      <c r="F24" s="12">
        <f>SUM(F6:F23)</f>
        <v>266</v>
      </c>
      <c r="G24" s="26">
        <f>(F24/E24)-1</f>
        <v>-5.0000000000000044E-2</v>
      </c>
      <c r="H24" s="8">
        <f>SUM(H6:H23)</f>
        <v>1402</v>
      </c>
      <c r="I24" s="12">
        <f>SUM(I6:I23)</f>
        <v>1451</v>
      </c>
      <c r="J24" s="32">
        <f>(I24/H24)-1</f>
        <v>3.4950071326676158E-2</v>
      </c>
      <c r="K24" s="12">
        <f>SUM(K6:K23)</f>
        <v>23291</v>
      </c>
      <c r="L24" s="12">
        <f>SUM(L6:L23)</f>
        <v>23938</v>
      </c>
      <c r="M24" s="26">
        <f>(L24/K24)-1</f>
        <v>2.7778970417758009E-2</v>
      </c>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24:C24 E24:F24 H24:I24 K24:L24" formulaRange="1"/>
    <ignoredError sqref="D24 G24 J24"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65A0-4AE6-40F2-8253-485377C268BB}">
  <sheetPr>
    <pageSetUpPr fitToPage="1"/>
  </sheetPr>
  <dimension ref="A1:U48"/>
  <sheetViews>
    <sheetView showGridLines="0" zoomScaleNormal="100" workbookViewId="0">
      <selection activeCell="N4" sqref="N4"/>
    </sheetView>
  </sheetViews>
  <sheetFormatPr defaultColWidth="9.109375" defaultRowHeight="12" x14ac:dyDescent="0.25"/>
  <cols>
    <col min="1" max="1" width="18.6640625" style="3" customWidth="1"/>
    <col min="2" max="10" width="7.88671875" style="3" customWidth="1"/>
    <col min="11" max="11" width="3.33203125" style="3" customWidth="1"/>
    <col min="12" max="16384" width="9.109375" style="3"/>
  </cols>
  <sheetData>
    <row r="1" spans="1:21" ht="6" customHeight="1" x14ac:dyDescent="0.25"/>
    <row r="2" spans="1:21" ht="18.899999999999999" customHeight="1" x14ac:dyDescent="0.3">
      <c r="A2" s="14" t="s">
        <v>205</v>
      </c>
      <c r="B2" s="15"/>
      <c r="C2" s="1"/>
      <c r="D2" s="1"/>
      <c r="E2" s="1"/>
      <c r="F2" s="1"/>
      <c r="G2" s="1"/>
      <c r="H2" s="1"/>
      <c r="I2" s="1"/>
      <c r="J2" s="1"/>
      <c r="K2" s="1"/>
      <c r="L2" s="1"/>
      <c r="M2" s="1"/>
      <c r="N2" s="1"/>
      <c r="O2" s="1"/>
      <c r="P2" s="1"/>
      <c r="Q2" s="1"/>
      <c r="R2" s="1"/>
      <c r="S2" s="1"/>
      <c r="T2" s="1"/>
      <c r="U2" s="1"/>
    </row>
    <row r="3" spans="1:21" ht="18.899999999999999" customHeight="1" thickBot="1" x14ac:dyDescent="0.3">
      <c r="A3" s="2"/>
      <c r="B3" s="2"/>
      <c r="C3" s="1"/>
      <c r="D3" s="1"/>
      <c r="E3" s="1"/>
      <c r="F3" s="1"/>
      <c r="G3" s="1"/>
      <c r="H3" s="1"/>
      <c r="I3" s="1"/>
      <c r="J3" s="1"/>
      <c r="K3" s="1"/>
      <c r="L3" s="1"/>
      <c r="M3" s="1"/>
      <c r="N3" s="1"/>
      <c r="O3" s="1"/>
      <c r="P3" s="1"/>
      <c r="Q3" s="1"/>
      <c r="R3" s="1"/>
      <c r="S3" s="1"/>
      <c r="T3" s="1"/>
      <c r="U3" s="1"/>
    </row>
    <row r="4" spans="1:21" ht="18.899999999999999" customHeight="1" x14ac:dyDescent="0.25">
      <c r="A4" s="245" t="str">
        <f>+'1'!A4</f>
        <v>Janeiro-julho</v>
      </c>
      <c r="B4" s="247" t="s">
        <v>31</v>
      </c>
      <c r="C4" s="248"/>
      <c r="D4" s="249"/>
      <c r="E4" s="247" t="s">
        <v>18</v>
      </c>
      <c r="F4" s="248"/>
      <c r="G4" s="249"/>
      <c r="H4" s="248" t="s">
        <v>20</v>
      </c>
      <c r="I4" s="248"/>
      <c r="J4" s="248"/>
      <c r="K4" s="1"/>
      <c r="L4" s="1"/>
      <c r="M4" s="1"/>
      <c r="N4" s="1"/>
      <c r="O4" s="1"/>
      <c r="P4" s="1"/>
      <c r="Q4" s="1"/>
      <c r="R4" s="1"/>
      <c r="S4" s="1"/>
      <c r="T4" s="1"/>
      <c r="U4" s="1"/>
    </row>
    <row r="5" spans="1:21" ht="30" customHeight="1" x14ac:dyDescent="0.25">
      <c r="A5" s="246"/>
      <c r="B5" s="28">
        <v>2019</v>
      </c>
      <c r="C5" s="27">
        <v>2023</v>
      </c>
      <c r="D5" s="208">
        <v>2024</v>
      </c>
      <c r="E5" s="28">
        <v>2019</v>
      </c>
      <c r="F5" s="27">
        <v>2023</v>
      </c>
      <c r="G5" s="208">
        <v>2024</v>
      </c>
      <c r="H5" s="28">
        <v>2019</v>
      </c>
      <c r="I5" s="27">
        <v>2023</v>
      </c>
      <c r="J5" s="208">
        <v>2024</v>
      </c>
      <c r="K5" s="1"/>
      <c r="L5" s="1"/>
      <c r="M5" s="1"/>
      <c r="N5" s="1"/>
      <c r="O5" s="1"/>
      <c r="P5" s="1"/>
      <c r="Q5" s="1"/>
      <c r="R5" s="1"/>
      <c r="S5" s="1"/>
      <c r="T5" s="1"/>
      <c r="U5" s="1"/>
    </row>
    <row r="6" spans="1:21" ht="18.899999999999999" customHeight="1" x14ac:dyDescent="0.25">
      <c r="A6" s="54" t="s">
        <v>101</v>
      </c>
      <c r="B6" s="101">
        <v>177</v>
      </c>
      <c r="C6" s="102">
        <v>202</v>
      </c>
      <c r="D6" s="103">
        <v>198</v>
      </c>
      <c r="E6" s="42">
        <v>806</v>
      </c>
      <c r="F6" s="42">
        <v>1019</v>
      </c>
      <c r="G6" s="104">
        <v>1001</v>
      </c>
      <c r="H6" s="36">
        <v>15661</v>
      </c>
      <c r="I6" s="37">
        <v>15961</v>
      </c>
      <c r="J6" s="105">
        <v>16379</v>
      </c>
      <c r="K6" s="1"/>
      <c r="L6" s="1"/>
      <c r="M6" s="1"/>
      <c r="N6" s="1"/>
      <c r="O6" s="1"/>
      <c r="P6" s="1"/>
      <c r="Q6" s="1"/>
      <c r="R6" s="1"/>
      <c r="S6" s="1"/>
      <c r="T6" s="1"/>
      <c r="U6" s="1"/>
    </row>
    <row r="7" spans="1:21" ht="18.899999999999999" customHeight="1" x14ac:dyDescent="0.25">
      <c r="A7" s="54" t="s">
        <v>102</v>
      </c>
      <c r="B7" s="106">
        <v>42</v>
      </c>
      <c r="C7" s="107">
        <v>42</v>
      </c>
      <c r="D7" s="108">
        <v>30</v>
      </c>
      <c r="E7" s="42">
        <v>201</v>
      </c>
      <c r="F7" s="42">
        <v>195</v>
      </c>
      <c r="G7" s="104">
        <v>210</v>
      </c>
      <c r="H7" s="39">
        <v>5597</v>
      </c>
      <c r="I7" s="42">
        <v>4863</v>
      </c>
      <c r="J7" s="104">
        <v>4960</v>
      </c>
      <c r="K7" s="1"/>
      <c r="L7" s="1"/>
      <c r="M7" s="1"/>
      <c r="N7" s="1"/>
      <c r="O7" s="1"/>
      <c r="P7" s="1"/>
      <c r="Q7" s="1"/>
      <c r="R7" s="1"/>
      <c r="S7" s="1"/>
      <c r="T7" s="1"/>
      <c r="U7" s="1"/>
    </row>
    <row r="8" spans="1:21" ht="18.899999999999999" customHeight="1" x14ac:dyDescent="0.25">
      <c r="A8" s="54" t="s">
        <v>103</v>
      </c>
      <c r="B8" s="106">
        <v>40</v>
      </c>
      <c r="C8" s="107">
        <v>36</v>
      </c>
      <c r="D8" s="108">
        <v>38</v>
      </c>
      <c r="E8" s="42">
        <v>253</v>
      </c>
      <c r="F8" s="42">
        <v>188</v>
      </c>
      <c r="G8" s="104">
        <v>240</v>
      </c>
      <c r="H8" s="39">
        <v>2825</v>
      </c>
      <c r="I8" s="42">
        <v>2467</v>
      </c>
      <c r="J8" s="104">
        <v>2599</v>
      </c>
      <c r="K8" s="1"/>
      <c r="L8" s="1"/>
      <c r="M8" s="1"/>
      <c r="N8" s="1"/>
      <c r="O8" s="1"/>
      <c r="P8" s="1"/>
      <c r="Q8" s="1"/>
      <c r="R8" s="1"/>
      <c r="S8" s="1"/>
      <c r="T8" s="1"/>
      <c r="U8" s="1"/>
    </row>
    <row r="9" spans="1:21" ht="18.899999999999999" customHeight="1" thickBot="1" x14ac:dyDescent="0.3">
      <c r="A9" s="11" t="s">
        <v>35</v>
      </c>
      <c r="B9" s="8">
        <f t="shared" ref="B9:J9" si="0">SUM(B6:B8)</f>
        <v>259</v>
      </c>
      <c r="C9" s="12">
        <f t="shared" si="0"/>
        <v>280</v>
      </c>
      <c r="D9" s="76">
        <f t="shared" si="0"/>
        <v>266</v>
      </c>
      <c r="E9" s="12">
        <f t="shared" si="0"/>
        <v>1260</v>
      </c>
      <c r="F9" s="12">
        <f t="shared" si="0"/>
        <v>1402</v>
      </c>
      <c r="G9" s="12">
        <f t="shared" si="0"/>
        <v>1451</v>
      </c>
      <c r="H9" s="8">
        <f t="shared" si="0"/>
        <v>24083</v>
      </c>
      <c r="I9" s="12">
        <f t="shared" si="0"/>
        <v>23291</v>
      </c>
      <c r="J9" s="12">
        <f t="shared" si="0"/>
        <v>23938</v>
      </c>
      <c r="K9" s="1"/>
      <c r="L9" s="1"/>
      <c r="M9" s="1"/>
      <c r="N9" s="1"/>
      <c r="O9" s="1"/>
      <c r="P9" s="1"/>
      <c r="Q9" s="1"/>
      <c r="R9" s="1"/>
      <c r="S9" s="1"/>
      <c r="T9" s="1"/>
      <c r="U9" s="1"/>
    </row>
    <row r="10" spans="1:21" ht="18.899999999999999" customHeight="1" x14ac:dyDescent="0.25">
      <c r="A10" s="1"/>
      <c r="B10" s="1"/>
      <c r="C10" s="1"/>
      <c r="D10" s="1"/>
      <c r="E10" s="1"/>
      <c r="F10" s="1"/>
      <c r="G10" s="1"/>
      <c r="H10" s="1"/>
      <c r="I10" s="1"/>
      <c r="J10" s="1"/>
      <c r="K10" s="1"/>
      <c r="L10" s="1"/>
      <c r="M10" s="1"/>
      <c r="N10" s="1"/>
      <c r="O10" s="1"/>
      <c r="P10" s="1"/>
      <c r="Q10" s="1"/>
      <c r="R10" s="1"/>
      <c r="S10" s="1"/>
      <c r="T10" s="1"/>
      <c r="U10" s="1"/>
    </row>
    <row r="11" spans="1:21" ht="18.899999999999999" customHeight="1" x14ac:dyDescent="0.3">
      <c r="A11" s="14" t="s">
        <v>206</v>
      </c>
      <c r="B11" s="2"/>
      <c r="C11" s="2"/>
      <c r="D11" s="2"/>
      <c r="E11" s="1"/>
      <c r="F11" s="1"/>
      <c r="G11" s="1"/>
      <c r="H11" s="1"/>
      <c r="I11" s="1"/>
      <c r="J11" s="1"/>
      <c r="K11" s="1"/>
      <c r="L11" s="1"/>
      <c r="M11" s="1"/>
      <c r="N11" s="1"/>
      <c r="O11" s="1"/>
      <c r="P11" s="1"/>
      <c r="Q11" s="1"/>
      <c r="R11" s="1"/>
      <c r="S11" s="1"/>
      <c r="T11" s="1"/>
      <c r="U11" s="1"/>
    </row>
    <row r="12" spans="1:21" ht="18.899999999999999" customHeight="1" thickBot="1" x14ac:dyDescent="0.3">
      <c r="A12" s="2"/>
      <c r="B12" s="2"/>
      <c r="C12" s="2"/>
      <c r="D12" s="2"/>
      <c r="E12" s="1"/>
      <c r="F12" s="1"/>
      <c r="G12" s="1"/>
      <c r="H12" s="1"/>
      <c r="I12" s="1"/>
      <c r="J12" s="1"/>
      <c r="K12" s="1"/>
      <c r="L12" s="1"/>
      <c r="M12" s="1"/>
      <c r="N12" s="1"/>
      <c r="O12" s="1"/>
      <c r="P12" s="1"/>
      <c r="Q12" s="1"/>
      <c r="R12" s="1"/>
      <c r="S12" s="1"/>
      <c r="T12" s="1"/>
      <c r="U12" s="1"/>
    </row>
    <row r="13" spans="1:21" ht="18.899999999999999" customHeight="1" x14ac:dyDescent="0.25">
      <c r="A13" s="245" t="str">
        <f>+'1'!A4</f>
        <v>Janeiro-julho</v>
      </c>
      <c r="B13" s="247" t="s">
        <v>31</v>
      </c>
      <c r="C13" s="248"/>
      <c r="D13" s="248"/>
      <c r="E13" s="247" t="s">
        <v>18</v>
      </c>
      <c r="F13" s="248"/>
      <c r="G13" s="249"/>
      <c r="H13" s="248" t="s">
        <v>20</v>
      </c>
      <c r="I13" s="248"/>
      <c r="J13" s="248"/>
      <c r="K13" s="1"/>
      <c r="L13" s="1"/>
      <c r="M13" s="1"/>
      <c r="N13" s="1"/>
      <c r="O13" s="1"/>
      <c r="P13" s="1"/>
      <c r="Q13" s="1"/>
      <c r="R13" s="1"/>
      <c r="S13" s="1"/>
      <c r="T13" s="1"/>
      <c r="U13" s="1"/>
    </row>
    <row r="14" spans="1:21" ht="18.899999999999999" customHeight="1" x14ac:dyDescent="0.25">
      <c r="A14" s="246"/>
      <c r="B14" s="263" t="s">
        <v>147</v>
      </c>
      <c r="C14" s="264"/>
      <c r="D14" s="264"/>
      <c r="E14" s="264"/>
      <c r="F14" s="264"/>
      <c r="G14" s="264"/>
      <c r="H14" s="264"/>
      <c r="I14" s="264"/>
      <c r="J14" s="264"/>
      <c r="K14" s="1"/>
      <c r="L14" s="1"/>
      <c r="M14" s="1"/>
      <c r="N14" s="1"/>
      <c r="O14" s="1"/>
      <c r="P14" s="1"/>
      <c r="Q14" s="1"/>
      <c r="R14" s="1"/>
      <c r="S14" s="1"/>
      <c r="T14" s="1"/>
      <c r="U14" s="1"/>
    </row>
    <row r="15" spans="1:21" ht="18.899999999999999" customHeight="1" x14ac:dyDescent="0.25">
      <c r="A15" s="215"/>
      <c r="B15" s="109" t="s">
        <v>188</v>
      </c>
      <c r="C15" s="110" t="s">
        <v>189</v>
      </c>
      <c r="D15" s="111"/>
      <c r="E15" s="109" t="s">
        <v>188</v>
      </c>
      <c r="F15" s="110" t="s">
        <v>189</v>
      </c>
      <c r="G15" s="110"/>
      <c r="H15" s="109" t="s">
        <v>188</v>
      </c>
      <c r="I15" s="110" t="s">
        <v>189</v>
      </c>
      <c r="J15" s="110"/>
      <c r="K15" s="1"/>
      <c r="L15" s="1"/>
      <c r="M15" s="1"/>
      <c r="N15" s="1"/>
      <c r="O15" s="1"/>
      <c r="P15" s="1"/>
      <c r="Q15" s="1"/>
      <c r="R15" s="1"/>
      <c r="S15" s="1"/>
      <c r="T15" s="1"/>
      <c r="U15" s="1"/>
    </row>
    <row r="16" spans="1:21" ht="18.899999999999999" customHeight="1" x14ac:dyDescent="0.25">
      <c r="A16" s="54" t="s">
        <v>101</v>
      </c>
      <c r="B16" s="86">
        <f>(D6/B6)-1</f>
        <v>0.11864406779661008</v>
      </c>
      <c r="C16" s="84">
        <f>(D6/C6)-1</f>
        <v>-1.980198019801982E-2</v>
      </c>
      <c r="D16" s="87"/>
      <c r="E16" s="84">
        <f>(G6/E6)-1</f>
        <v>0.24193548387096775</v>
      </c>
      <c r="F16" s="84">
        <f>(G6/F6)-1</f>
        <v>-1.7664376840039298E-2</v>
      </c>
      <c r="G16" s="85"/>
      <c r="H16" s="86">
        <f>(J6/H6)-1</f>
        <v>4.5846369963603806E-2</v>
      </c>
      <c r="I16" s="84">
        <f>(J6/I6)-1</f>
        <v>2.6188835286009571E-2</v>
      </c>
      <c r="K16" s="1"/>
      <c r="L16" s="1"/>
      <c r="M16" s="1"/>
      <c r="N16" s="1"/>
      <c r="O16" s="1"/>
      <c r="P16" s="1"/>
      <c r="Q16" s="1"/>
      <c r="R16" s="1"/>
      <c r="S16" s="1"/>
      <c r="T16" s="1"/>
      <c r="U16" s="1"/>
    </row>
    <row r="17" spans="1:21" ht="18.899999999999999" customHeight="1" x14ac:dyDescent="0.25">
      <c r="A17" s="54" t="s">
        <v>102</v>
      </c>
      <c r="B17" s="86">
        <f>(D7/B7)-1</f>
        <v>-0.2857142857142857</v>
      </c>
      <c r="C17" s="84">
        <f>(D7/C7)-1</f>
        <v>-0.2857142857142857</v>
      </c>
      <c r="D17" s="87"/>
      <c r="E17" s="84">
        <f>(G7/E7)-1</f>
        <v>4.4776119402984982E-2</v>
      </c>
      <c r="F17" s="84">
        <f>(G7/F7)-1</f>
        <v>7.6923076923076872E-2</v>
      </c>
      <c r="G17" s="85"/>
      <c r="H17" s="86">
        <f>(J7/H7)-1</f>
        <v>-0.11381097016258712</v>
      </c>
      <c r="I17" s="84">
        <f>(J7/I7)-1</f>
        <v>1.994653506066224E-2</v>
      </c>
      <c r="K17" s="1"/>
      <c r="L17" s="1"/>
      <c r="M17" s="1"/>
      <c r="N17" s="1"/>
      <c r="O17" s="1"/>
      <c r="P17" s="1"/>
      <c r="Q17" s="1"/>
      <c r="R17" s="1"/>
      <c r="S17" s="1"/>
      <c r="T17" s="1"/>
      <c r="U17" s="1"/>
    </row>
    <row r="18" spans="1:21" ht="18.899999999999999" customHeight="1" x14ac:dyDescent="0.25">
      <c r="A18" s="54" t="s">
        <v>103</v>
      </c>
      <c r="B18" s="86">
        <f>(D8/B8)-1</f>
        <v>-5.0000000000000044E-2</v>
      </c>
      <c r="C18" s="84">
        <f>(D8/C8)-1</f>
        <v>5.555555555555558E-2</v>
      </c>
      <c r="D18" s="87"/>
      <c r="E18" s="84">
        <f>(G8/E8)-1</f>
        <v>-5.1383399209486202E-2</v>
      </c>
      <c r="F18" s="84">
        <f>(G8/F8)-1</f>
        <v>0.27659574468085113</v>
      </c>
      <c r="G18" s="85"/>
      <c r="H18" s="86">
        <f>(J8/H8)-1</f>
        <v>-7.999999999999996E-2</v>
      </c>
      <c r="I18" s="84">
        <f>(J8/I8)-1</f>
        <v>5.350628293473858E-2</v>
      </c>
      <c r="K18" s="1"/>
      <c r="L18" s="1"/>
      <c r="M18" s="1"/>
      <c r="N18" s="1"/>
      <c r="O18" s="1"/>
      <c r="P18" s="1"/>
      <c r="Q18" s="1"/>
      <c r="R18" s="1"/>
      <c r="S18" s="1"/>
      <c r="T18" s="1"/>
      <c r="U18" s="1"/>
    </row>
    <row r="19" spans="1:21" ht="18.899999999999999" customHeight="1" thickBot="1" x14ac:dyDescent="0.3">
      <c r="A19" s="11" t="s">
        <v>35</v>
      </c>
      <c r="B19" s="93">
        <f>(D9/B9)-1</f>
        <v>2.7027027027026973E-2</v>
      </c>
      <c r="C19" s="91">
        <f>(D9/C9)-1</f>
        <v>-5.0000000000000044E-2</v>
      </c>
      <c r="D19" s="112"/>
      <c r="E19" s="91">
        <f>(G9/E9)-1</f>
        <v>0.15158730158730149</v>
      </c>
      <c r="F19" s="91">
        <f>(G9/F9)-1</f>
        <v>3.4950071326676158E-2</v>
      </c>
      <c r="G19" s="92"/>
      <c r="H19" s="93">
        <f>(J9/H9)-1</f>
        <v>-6.0208445791637422E-3</v>
      </c>
      <c r="I19" s="91">
        <f>(J9/I9)-1</f>
        <v>2.7778970417758009E-2</v>
      </c>
      <c r="J19" s="113"/>
      <c r="K19" s="1"/>
      <c r="L19" s="1"/>
      <c r="M19" s="1"/>
      <c r="N19" s="1"/>
      <c r="O19" s="1"/>
      <c r="P19" s="1"/>
      <c r="Q19" s="1"/>
      <c r="R19" s="1"/>
      <c r="S19" s="1"/>
      <c r="T19" s="1"/>
      <c r="U19" s="1"/>
    </row>
    <row r="20" spans="1:21" ht="18.899999999999999" customHeight="1" x14ac:dyDescent="0.25">
      <c r="A20" s="1"/>
      <c r="B20" s="1"/>
      <c r="C20" s="1"/>
      <c r="D20" s="1"/>
      <c r="E20" s="1"/>
      <c r="F20" s="1"/>
      <c r="G20" s="1"/>
      <c r="H20" s="1"/>
      <c r="I20" s="1"/>
      <c r="J20" s="1"/>
      <c r="K20" s="1"/>
      <c r="L20" s="1"/>
      <c r="M20" s="1"/>
      <c r="N20" s="1"/>
      <c r="O20" s="1"/>
      <c r="P20" s="1"/>
      <c r="Q20" s="1"/>
      <c r="R20" s="1"/>
      <c r="S20" s="1"/>
      <c r="T20" s="1"/>
      <c r="U20" s="1"/>
    </row>
    <row r="21" spans="1:21" ht="18.899999999999999" customHeight="1" x14ac:dyDescent="0.25">
      <c r="A21" s="1"/>
      <c r="B21" s="1"/>
      <c r="C21" s="1"/>
      <c r="D21" s="1"/>
      <c r="E21" s="1"/>
      <c r="F21" s="1"/>
      <c r="G21" s="1"/>
      <c r="H21" s="1"/>
      <c r="I21" s="1"/>
      <c r="J21" s="1"/>
      <c r="K21" s="1"/>
      <c r="L21" s="1"/>
      <c r="M21" s="1"/>
      <c r="N21" s="1"/>
      <c r="O21" s="1"/>
      <c r="P21" s="1"/>
      <c r="Q21" s="1"/>
      <c r="R21" s="1"/>
      <c r="S21" s="1"/>
      <c r="T21" s="1"/>
      <c r="U21" s="1"/>
    </row>
    <row r="22" spans="1:21" ht="18.899999999999999" customHeight="1" x14ac:dyDescent="0.25">
      <c r="A22" s="1"/>
      <c r="B22" s="1"/>
      <c r="C22" s="1"/>
      <c r="D22" s="1"/>
      <c r="E22" s="1"/>
      <c r="F22" s="1"/>
      <c r="G22" s="1"/>
      <c r="H22" s="1"/>
      <c r="I22" s="1"/>
      <c r="J22" s="1"/>
      <c r="K22" s="1"/>
      <c r="L22" s="1"/>
      <c r="M22" s="1"/>
      <c r="N22" s="1"/>
      <c r="O22" s="1"/>
      <c r="P22" s="1"/>
      <c r="Q22" s="1"/>
      <c r="R22" s="1"/>
      <c r="S22" s="1"/>
      <c r="T22" s="1"/>
      <c r="U22" s="1"/>
    </row>
    <row r="23" spans="1:21" ht="18.899999999999999" customHeight="1" x14ac:dyDescent="0.25">
      <c r="A23" s="1"/>
      <c r="B23" s="1"/>
      <c r="C23" s="1"/>
      <c r="D23" s="1"/>
      <c r="E23" s="1"/>
      <c r="F23" s="1"/>
      <c r="G23" s="1"/>
      <c r="H23" s="1"/>
      <c r="I23" s="1"/>
      <c r="J23" s="1"/>
      <c r="K23" s="1"/>
      <c r="L23" s="1"/>
      <c r="M23" s="1"/>
      <c r="N23" s="1"/>
      <c r="O23" s="1"/>
      <c r="P23" s="1"/>
      <c r="Q23" s="1"/>
      <c r="R23" s="1"/>
      <c r="S23" s="1"/>
      <c r="T23" s="1"/>
      <c r="U23" s="1"/>
    </row>
    <row r="24" spans="1:21" ht="18.899999999999999" customHeight="1" x14ac:dyDescent="0.25">
      <c r="A24" s="1"/>
      <c r="B24" s="1"/>
      <c r="C24" s="1"/>
      <c r="D24" s="1"/>
      <c r="E24" s="1"/>
      <c r="F24" s="1"/>
      <c r="G24" s="1"/>
      <c r="H24" s="1"/>
      <c r="I24" s="1"/>
      <c r="J24" s="1"/>
      <c r="K24" s="1"/>
      <c r="L24" s="1"/>
      <c r="M24" s="1"/>
      <c r="N24" s="1"/>
      <c r="O24" s="1"/>
      <c r="P24" s="1"/>
      <c r="Q24" s="1"/>
      <c r="R24" s="1"/>
      <c r="S24" s="1"/>
      <c r="T24" s="1"/>
      <c r="U24" s="1"/>
    </row>
    <row r="25" spans="1:21" ht="18.899999999999999" customHeight="1" x14ac:dyDescent="0.25">
      <c r="A25" s="1"/>
      <c r="B25" s="1"/>
      <c r="C25" s="1"/>
      <c r="D25" s="1"/>
      <c r="E25" s="1"/>
      <c r="F25" s="1"/>
      <c r="G25" s="1"/>
      <c r="H25" s="1"/>
      <c r="I25" s="1"/>
      <c r="J25" s="1"/>
      <c r="K25" s="1"/>
      <c r="L25" s="1"/>
      <c r="M25" s="1"/>
      <c r="N25" s="1"/>
      <c r="O25" s="1"/>
      <c r="P25" s="1"/>
      <c r="Q25" s="1"/>
      <c r="R25" s="1"/>
      <c r="S25" s="1"/>
      <c r="T25" s="1"/>
      <c r="U25" s="1"/>
    </row>
    <row r="26" spans="1:21" ht="18.899999999999999" customHeight="1" x14ac:dyDescent="0.25">
      <c r="A26" s="1"/>
      <c r="B26" s="1"/>
      <c r="C26" s="1"/>
      <c r="D26" s="1"/>
      <c r="E26" s="1"/>
      <c r="F26" s="1"/>
      <c r="G26" s="1"/>
      <c r="H26" s="1"/>
      <c r="I26" s="1"/>
      <c r="J26" s="1"/>
      <c r="K26" s="1"/>
      <c r="L26" s="1"/>
      <c r="M26" s="1"/>
      <c r="N26" s="1"/>
      <c r="O26" s="1"/>
      <c r="P26" s="1"/>
      <c r="Q26" s="1"/>
      <c r="R26" s="1"/>
      <c r="S26" s="1"/>
      <c r="T26" s="1"/>
      <c r="U26" s="1"/>
    </row>
    <row r="27" spans="1:21" x14ac:dyDescent="0.25">
      <c r="A27" s="1"/>
      <c r="B27" s="1"/>
      <c r="C27" s="1"/>
      <c r="D27" s="1"/>
      <c r="E27" s="1"/>
      <c r="F27" s="1"/>
      <c r="G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1"/>
      <c r="T28" s="1"/>
      <c r="U28" s="1"/>
    </row>
    <row r="29" spans="1:21" x14ac:dyDescent="0.25">
      <c r="A29" s="1"/>
      <c r="B29" s="1"/>
      <c r="C29" s="1"/>
      <c r="D29" s="1"/>
      <c r="E29" s="1"/>
      <c r="F29" s="1"/>
      <c r="G29" s="1"/>
      <c r="H29" s="1"/>
      <c r="I29" s="1"/>
      <c r="J29" s="1"/>
      <c r="K29" s="1"/>
      <c r="L29" s="1"/>
      <c r="M29" s="1"/>
      <c r="N29" s="1"/>
      <c r="O29" s="1"/>
      <c r="P29" s="1"/>
      <c r="Q29" s="1"/>
      <c r="R29" s="1"/>
      <c r="S29" s="1"/>
      <c r="T29" s="1"/>
      <c r="U29" s="1"/>
    </row>
    <row r="30" spans="1:21" x14ac:dyDescent="0.25">
      <c r="A30" s="1"/>
      <c r="B30" s="1"/>
      <c r="C30" s="1"/>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7" spans="7:9" x14ac:dyDescent="0.25">
      <c r="G37" s="1"/>
    </row>
    <row r="48" spans="7:9" x14ac:dyDescent="0.25">
      <c r="I48" s="1"/>
    </row>
  </sheetData>
  <mergeCells count="9">
    <mergeCell ref="H13:J13"/>
    <mergeCell ref="B14:J14"/>
    <mergeCell ref="A4:A5"/>
    <mergeCell ref="B4:D4"/>
    <mergeCell ref="E4:G4"/>
    <mergeCell ref="H4:J4"/>
    <mergeCell ref="B13:D13"/>
    <mergeCell ref="E13:G13"/>
    <mergeCell ref="A13:A1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9:C9 H9:I9 E9:F9 D9 G9 J9"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774C-D7D7-4218-B181-2175F3BB76EA}">
  <sheetPr>
    <pageSetUpPr fitToPage="1"/>
  </sheetPr>
  <dimension ref="A1:AA48"/>
  <sheetViews>
    <sheetView showGridLines="0" topLeftCell="A3" zoomScaleNormal="100" workbookViewId="0">
      <selection activeCell="H3" sqref="H3"/>
    </sheetView>
  </sheetViews>
  <sheetFormatPr defaultColWidth="9.109375" defaultRowHeight="12" x14ac:dyDescent="0.25"/>
  <cols>
    <col min="1" max="1" width="18.6640625" style="3" customWidth="1"/>
    <col min="2" max="6" width="9.6640625" style="3" customWidth="1"/>
    <col min="7" max="7" width="4.44140625" style="3" customWidth="1"/>
    <col min="8" max="16384" width="9.109375" style="3"/>
  </cols>
  <sheetData>
    <row r="1" spans="1:27" ht="6.75" customHeight="1" x14ac:dyDescent="0.25"/>
    <row r="2" spans="1:27" ht="18.899999999999999" customHeight="1" x14ac:dyDescent="0.3">
      <c r="A2" s="14" t="s">
        <v>167</v>
      </c>
      <c r="B2" s="15"/>
      <c r="C2" s="2"/>
      <c r="D2" s="2"/>
      <c r="E2" s="2"/>
      <c r="F2" s="2"/>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2"/>
      <c r="G3" s="1"/>
      <c r="H3" s="1"/>
      <c r="I3" s="1"/>
      <c r="J3" s="1"/>
      <c r="K3" s="1"/>
      <c r="L3" s="1"/>
      <c r="M3" s="1"/>
      <c r="N3" s="1"/>
      <c r="O3" s="1"/>
      <c r="P3" s="1"/>
      <c r="Q3" s="1"/>
      <c r="R3" s="1"/>
      <c r="S3" s="1"/>
      <c r="T3" s="1"/>
      <c r="U3" s="1"/>
      <c r="V3" s="1"/>
      <c r="W3" s="1"/>
      <c r="X3" s="1"/>
      <c r="Y3" s="1"/>
      <c r="Z3" s="1"/>
      <c r="AA3" s="1"/>
    </row>
    <row r="4" spans="1:27" ht="23.25" customHeight="1" x14ac:dyDescent="0.25">
      <c r="A4" s="245" t="str">
        <f>+'1'!A4</f>
        <v>Janeiro-julho</v>
      </c>
      <c r="B4" s="265" t="s">
        <v>131</v>
      </c>
      <c r="C4" s="266"/>
      <c r="D4" s="266"/>
      <c r="E4" s="266"/>
      <c r="F4" s="266"/>
      <c r="G4" s="1"/>
      <c r="H4" s="1"/>
      <c r="I4" s="1"/>
      <c r="J4" s="1"/>
      <c r="K4" s="1"/>
      <c r="L4" s="1"/>
      <c r="M4" s="1"/>
      <c r="N4" s="1"/>
      <c r="O4" s="1"/>
      <c r="P4" s="1"/>
      <c r="Q4" s="1"/>
      <c r="R4" s="1"/>
      <c r="S4" s="1"/>
      <c r="T4" s="1"/>
      <c r="U4" s="1"/>
      <c r="V4" s="1"/>
      <c r="W4" s="1"/>
      <c r="X4" s="1"/>
      <c r="Y4" s="1"/>
      <c r="Z4" s="1"/>
      <c r="AA4" s="1"/>
    </row>
    <row r="5" spans="1:27" ht="30" customHeight="1" x14ac:dyDescent="0.25">
      <c r="A5" s="246"/>
      <c r="B5" s="95">
        <v>2019</v>
      </c>
      <c r="C5" s="96">
        <v>2023</v>
      </c>
      <c r="D5" s="97">
        <v>2024</v>
      </c>
      <c r="E5" s="98" t="s">
        <v>184</v>
      </c>
      <c r="F5" s="98" t="s">
        <v>187</v>
      </c>
      <c r="G5" s="1"/>
      <c r="H5" s="1"/>
      <c r="I5" s="1"/>
      <c r="J5" s="1"/>
      <c r="K5" s="1"/>
      <c r="L5" s="1"/>
      <c r="M5" s="1"/>
      <c r="N5" s="1"/>
      <c r="O5" s="1"/>
      <c r="P5" s="1"/>
      <c r="Q5" s="1"/>
      <c r="R5" s="1"/>
      <c r="S5" s="1"/>
      <c r="T5" s="1"/>
      <c r="U5" s="1"/>
      <c r="V5" s="1"/>
      <c r="W5" s="1"/>
      <c r="X5" s="1"/>
      <c r="Y5" s="1"/>
      <c r="Z5" s="1"/>
      <c r="AA5" s="1"/>
    </row>
    <row r="6" spans="1:27" ht="18.899999999999999" customHeight="1" x14ac:dyDescent="0.25">
      <c r="A6" s="54" t="s">
        <v>134</v>
      </c>
      <c r="B6" s="75">
        <v>24451</v>
      </c>
      <c r="C6" s="42">
        <v>22956</v>
      </c>
      <c r="D6" s="40">
        <v>23674</v>
      </c>
      <c r="E6" s="99">
        <f>(D6/B6)-1</f>
        <v>-3.1777841397079842E-2</v>
      </c>
      <c r="F6" s="41">
        <f>(D6/C6)-1</f>
        <v>3.1277225997560443E-2</v>
      </c>
      <c r="G6" s="1"/>
      <c r="H6" s="1"/>
      <c r="I6" s="1"/>
      <c r="J6" s="1"/>
      <c r="K6" s="1"/>
      <c r="L6" s="1"/>
      <c r="M6" s="1"/>
      <c r="N6" s="1"/>
      <c r="O6" s="1"/>
      <c r="P6" s="1"/>
      <c r="Q6" s="1"/>
      <c r="R6" s="1"/>
      <c r="S6" s="1"/>
      <c r="T6" s="1"/>
      <c r="U6" s="1"/>
      <c r="V6" s="1"/>
      <c r="W6" s="1"/>
      <c r="X6" s="1"/>
      <c r="Y6" s="1"/>
      <c r="Z6" s="1"/>
      <c r="AA6" s="1"/>
    </row>
    <row r="7" spans="1:27" ht="18.899999999999999" customHeight="1" x14ac:dyDescent="0.25">
      <c r="A7" s="54" t="s">
        <v>135</v>
      </c>
      <c r="B7" s="75">
        <v>900</v>
      </c>
      <c r="C7" s="42">
        <v>896</v>
      </c>
      <c r="D7" s="40">
        <v>950</v>
      </c>
      <c r="E7" s="99">
        <f t="shared" ref="E7:E13" si="0">(D7/B7)-1</f>
        <v>5.555555555555558E-2</v>
      </c>
      <c r="F7" s="41">
        <f t="shared" ref="F7:F12" si="1">(D7/C7)-1</f>
        <v>6.0267857142857206E-2</v>
      </c>
      <c r="G7" s="1"/>
      <c r="H7" s="1"/>
      <c r="I7" s="1"/>
      <c r="J7" s="1"/>
      <c r="K7" s="1"/>
      <c r="L7" s="1"/>
      <c r="M7" s="1"/>
      <c r="N7" s="1"/>
      <c r="O7" s="1"/>
      <c r="P7" s="1"/>
      <c r="Q7" s="1"/>
      <c r="R7" s="1"/>
      <c r="S7" s="1"/>
      <c r="T7" s="1"/>
      <c r="U7" s="1"/>
      <c r="V7" s="1"/>
      <c r="W7" s="1"/>
      <c r="X7" s="1"/>
      <c r="Y7" s="1"/>
      <c r="Z7" s="1"/>
      <c r="AA7" s="1"/>
    </row>
    <row r="8" spans="1:27" ht="18.899999999999999" customHeight="1" x14ac:dyDescent="0.25">
      <c r="A8" s="54" t="s">
        <v>130</v>
      </c>
      <c r="B8" s="75">
        <v>1403</v>
      </c>
      <c r="C8" s="42">
        <v>1063</v>
      </c>
      <c r="D8" s="40">
        <v>958</v>
      </c>
      <c r="E8" s="99">
        <f t="shared" si="0"/>
        <v>-0.3171774768353528</v>
      </c>
      <c r="F8" s="41">
        <f t="shared" si="1"/>
        <v>-9.8777046095954835E-2</v>
      </c>
      <c r="G8" s="1"/>
      <c r="H8" s="1"/>
      <c r="I8" s="1"/>
      <c r="J8" s="1"/>
      <c r="K8" s="1"/>
      <c r="L8" s="1"/>
      <c r="M8" s="1"/>
      <c r="N8" s="1"/>
      <c r="O8" s="1"/>
      <c r="P8" s="1"/>
      <c r="Q8" s="1"/>
      <c r="R8" s="1"/>
      <c r="S8" s="1"/>
      <c r="T8" s="1"/>
      <c r="U8" s="1"/>
      <c r="V8" s="1"/>
      <c r="W8" s="1"/>
      <c r="X8" s="1"/>
      <c r="Y8" s="1"/>
      <c r="Z8" s="1"/>
      <c r="AA8" s="1"/>
    </row>
    <row r="9" spans="1:27" ht="18.899999999999999" customHeight="1" x14ac:dyDescent="0.25">
      <c r="A9" s="54" t="s">
        <v>129</v>
      </c>
      <c r="B9" s="75">
        <v>4079</v>
      </c>
      <c r="C9" s="42">
        <v>5333</v>
      </c>
      <c r="D9" s="40">
        <v>5456</v>
      </c>
      <c r="E9" s="99">
        <f t="shared" si="0"/>
        <v>0.33758274086785978</v>
      </c>
      <c r="F9" s="41">
        <f t="shared" si="1"/>
        <v>2.306394149634361E-2</v>
      </c>
      <c r="G9" s="1"/>
      <c r="H9" s="1"/>
      <c r="I9" s="1"/>
      <c r="J9" s="1"/>
      <c r="K9" s="1"/>
      <c r="L9" s="1"/>
      <c r="M9" s="1"/>
      <c r="N9" s="1"/>
      <c r="O9" s="1"/>
      <c r="P9" s="1"/>
      <c r="Q9" s="1"/>
      <c r="R9" s="1"/>
      <c r="S9" s="1"/>
      <c r="T9" s="1"/>
      <c r="U9" s="1"/>
      <c r="V9" s="1"/>
      <c r="W9" s="1"/>
      <c r="X9" s="1"/>
      <c r="Y9" s="1"/>
      <c r="Z9" s="1"/>
      <c r="AA9" s="1"/>
    </row>
    <row r="10" spans="1:27" ht="18.899999999999999" customHeight="1" x14ac:dyDescent="0.25">
      <c r="A10" s="54" t="s">
        <v>104</v>
      </c>
      <c r="B10" s="75">
        <v>1348</v>
      </c>
      <c r="C10" s="42">
        <v>1903</v>
      </c>
      <c r="D10" s="40">
        <v>1995</v>
      </c>
      <c r="E10" s="99">
        <f t="shared" si="0"/>
        <v>0.47997032640949544</v>
      </c>
      <c r="F10" s="41">
        <f t="shared" si="1"/>
        <v>4.8344718864950176E-2</v>
      </c>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54" t="s">
        <v>105</v>
      </c>
      <c r="B11" s="75">
        <v>126</v>
      </c>
      <c r="C11" s="42">
        <v>102</v>
      </c>
      <c r="D11" s="40">
        <v>130</v>
      </c>
      <c r="E11" s="99">
        <f t="shared" si="0"/>
        <v>3.1746031746031855E-2</v>
      </c>
      <c r="F11" s="41">
        <f t="shared" si="1"/>
        <v>0.27450980392156854</v>
      </c>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4" t="s">
        <v>196</v>
      </c>
      <c r="B12" s="75">
        <v>412</v>
      </c>
      <c r="C12" s="42">
        <v>399</v>
      </c>
      <c r="D12" s="40">
        <v>419</v>
      </c>
      <c r="E12" s="99">
        <f t="shared" si="0"/>
        <v>1.6990291262136026E-2</v>
      </c>
      <c r="F12" s="41">
        <f t="shared" si="1"/>
        <v>5.0125313283208017E-2</v>
      </c>
      <c r="G12" s="1"/>
      <c r="H12" s="1"/>
      <c r="I12" s="1"/>
      <c r="J12" s="1"/>
      <c r="K12" s="1"/>
      <c r="L12" s="1"/>
      <c r="M12" s="1"/>
      <c r="N12" s="1"/>
      <c r="O12" s="1"/>
      <c r="P12" s="1"/>
      <c r="Q12" s="1"/>
      <c r="R12" s="1"/>
      <c r="S12" s="1"/>
      <c r="T12" s="1"/>
      <c r="U12" s="1"/>
      <c r="V12" s="1"/>
      <c r="W12" s="1"/>
      <c r="X12" s="1"/>
      <c r="Y12" s="1"/>
      <c r="Z12" s="1"/>
      <c r="AA12" s="1"/>
    </row>
    <row r="13" spans="1:27" ht="18.899999999999999" customHeight="1" thickBot="1" x14ac:dyDescent="0.3">
      <c r="A13" s="11" t="s">
        <v>35</v>
      </c>
      <c r="B13" s="8">
        <f>SUM(B6:B12)</f>
        <v>32719</v>
      </c>
      <c r="C13" s="12">
        <f>SUM(C6:C12)</f>
        <v>32652</v>
      </c>
      <c r="D13" s="76">
        <f>SUM(D6:D12)</f>
        <v>33582</v>
      </c>
      <c r="E13" s="100">
        <f t="shared" si="0"/>
        <v>2.6376111739356389E-2</v>
      </c>
      <c r="F13" s="26">
        <f>(D13/C13)-1</f>
        <v>2.8482175670709209E-2</v>
      </c>
      <c r="G13" s="1"/>
      <c r="H13" s="1"/>
      <c r="I13" s="1"/>
      <c r="J13" s="1"/>
      <c r="K13" s="1"/>
      <c r="L13" s="1"/>
      <c r="M13" s="1"/>
      <c r="N13" s="1"/>
      <c r="O13" s="1"/>
      <c r="P13" s="1"/>
      <c r="Q13" s="1"/>
      <c r="R13" s="1"/>
      <c r="S13" s="1"/>
      <c r="T13" s="1"/>
      <c r="U13" s="1"/>
      <c r="V13" s="1"/>
      <c r="W13" s="1"/>
      <c r="X13" s="1"/>
      <c r="Y13" s="1"/>
      <c r="Z13" s="1"/>
      <c r="AA13" s="1"/>
    </row>
    <row r="14" spans="1:27" ht="13.5" customHeight="1" x14ac:dyDescent="0.25">
      <c r="A14" s="199" t="s">
        <v>200</v>
      </c>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2">
    <mergeCell ref="A4:A5"/>
    <mergeCell ref="B4:F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13:D13"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88C-8021-47E8-8046-8221D91C3710}">
  <sheetPr>
    <pageSetUpPr fitToPage="1"/>
  </sheetPr>
  <dimension ref="A1:AA49"/>
  <sheetViews>
    <sheetView showGridLines="0" zoomScaleNormal="100" workbookViewId="0">
      <selection activeCell="O4" sqref="O4"/>
    </sheetView>
  </sheetViews>
  <sheetFormatPr defaultColWidth="9.109375" defaultRowHeight="12" x14ac:dyDescent="0.25"/>
  <cols>
    <col min="1" max="1" width="18.6640625" style="3" customWidth="1"/>
    <col min="2" max="13" width="7.88671875" style="3" customWidth="1"/>
    <col min="14" max="14" width="3.5546875" style="3" customWidth="1"/>
    <col min="15" max="16384" width="9.109375" style="3"/>
  </cols>
  <sheetData>
    <row r="1" spans="1:27" ht="6" customHeight="1" x14ac:dyDescent="0.25"/>
    <row r="2" spans="1:27" ht="18.899999999999999" customHeight="1" x14ac:dyDescent="0.3">
      <c r="A2" s="14" t="s">
        <v>168</v>
      </c>
      <c r="B2" s="15"/>
      <c r="C2" s="2"/>
      <c r="D2" s="2"/>
      <c r="E2" s="2"/>
      <c r="F2" s="1"/>
      <c r="G2" s="1"/>
      <c r="H2" s="1"/>
      <c r="I2" s="1"/>
      <c r="J2" s="1"/>
      <c r="K2" s="1"/>
      <c r="L2" s="1"/>
      <c r="M2" s="1" t="s">
        <v>153</v>
      </c>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59" t="str">
        <f>+'1'!A4</f>
        <v>Janeiro-julho</v>
      </c>
      <c r="B4" s="247" t="s">
        <v>31</v>
      </c>
      <c r="C4" s="248"/>
      <c r="D4" s="249"/>
      <c r="E4" s="248" t="s">
        <v>18</v>
      </c>
      <c r="F4" s="248"/>
      <c r="G4" s="248"/>
      <c r="H4" s="247" t="s">
        <v>20</v>
      </c>
      <c r="I4" s="248"/>
      <c r="J4" s="249"/>
      <c r="K4" s="248" t="s">
        <v>142</v>
      </c>
      <c r="L4" s="248"/>
      <c r="M4" s="248"/>
      <c r="N4" s="1"/>
      <c r="O4" s="1"/>
      <c r="P4" s="1"/>
      <c r="Q4" s="1"/>
      <c r="R4" s="1"/>
      <c r="S4" s="1"/>
      <c r="T4" s="1"/>
      <c r="U4" s="1"/>
      <c r="V4" s="1"/>
      <c r="W4" s="1"/>
      <c r="X4" s="1"/>
      <c r="Y4" s="1"/>
      <c r="Z4" s="1"/>
      <c r="AA4" s="1"/>
    </row>
    <row r="5" spans="1:27" ht="30" customHeight="1" x14ac:dyDescent="0.25">
      <c r="A5" s="259"/>
      <c r="B5" s="17">
        <v>2019</v>
      </c>
      <c r="C5" s="18">
        <v>2023</v>
      </c>
      <c r="D5" s="209">
        <v>2024</v>
      </c>
      <c r="E5" s="17">
        <v>2019</v>
      </c>
      <c r="F5" s="18">
        <v>2023</v>
      </c>
      <c r="G5" s="209">
        <v>2024</v>
      </c>
      <c r="H5" s="17">
        <v>2019</v>
      </c>
      <c r="I5" s="18">
        <v>2023</v>
      </c>
      <c r="J5" s="209">
        <v>2024</v>
      </c>
      <c r="K5" s="17">
        <v>2019</v>
      </c>
      <c r="L5" s="18">
        <v>2023</v>
      </c>
      <c r="M5" s="209">
        <v>2024</v>
      </c>
      <c r="N5" s="1"/>
      <c r="O5" s="1"/>
      <c r="P5" s="1"/>
      <c r="Q5" s="1"/>
      <c r="R5" s="1"/>
      <c r="S5" s="1"/>
      <c r="T5" s="1"/>
      <c r="U5" s="1"/>
      <c r="V5" s="1"/>
      <c r="W5" s="1"/>
      <c r="X5" s="1"/>
      <c r="Y5" s="1"/>
      <c r="Z5" s="1"/>
      <c r="AA5" s="1"/>
    </row>
    <row r="6" spans="1:27" ht="18.899999999999999" customHeight="1" x14ac:dyDescent="0.25">
      <c r="A6" s="67" t="s">
        <v>103</v>
      </c>
      <c r="B6" s="68">
        <v>40</v>
      </c>
      <c r="C6" s="69">
        <v>36</v>
      </c>
      <c r="D6" s="70">
        <v>38</v>
      </c>
      <c r="E6" s="71">
        <v>253</v>
      </c>
      <c r="F6" s="71">
        <v>188</v>
      </c>
      <c r="G6" s="71">
        <v>240</v>
      </c>
      <c r="H6" s="72">
        <v>2825</v>
      </c>
      <c r="I6" s="69">
        <v>2467</v>
      </c>
      <c r="J6" s="70">
        <v>2599</v>
      </c>
      <c r="K6" s="71">
        <f t="shared" ref="K6:K13" si="0">B6+E6+H6</f>
        <v>3118</v>
      </c>
      <c r="L6" s="71">
        <f t="shared" ref="L6:L13" si="1">C6+F6+I6</f>
        <v>2691</v>
      </c>
      <c r="M6" s="71">
        <f t="shared" ref="M6:M13" si="2">D6+G6+J6</f>
        <v>2877</v>
      </c>
      <c r="N6" s="1"/>
      <c r="O6" s="1"/>
      <c r="P6" s="1"/>
      <c r="Q6" s="1"/>
      <c r="R6" s="1"/>
      <c r="S6" s="1"/>
      <c r="T6" s="1"/>
      <c r="U6" s="1"/>
      <c r="V6" s="1"/>
      <c r="W6" s="1"/>
      <c r="X6" s="1"/>
      <c r="Y6" s="1"/>
      <c r="Z6" s="1"/>
      <c r="AA6" s="1"/>
    </row>
    <row r="7" spans="1:27" ht="18.899999999999999" customHeight="1" x14ac:dyDescent="0.25">
      <c r="A7" s="54" t="s">
        <v>134</v>
      </c>
      <c r="B7" s="73">
        <v>123</v>
      </c>
      <c r="C7" s="71">
        <v>128</v>
      </c>
      <c r="D7" s="74">
        <v>116</v>
      </c>
      <c r="E7" s="71">
        <v>523</v>
      </c>
      <c r="F7" s="71">
        <v>520</v>
      </c>
      <c r="G7" s="71">
        <v>527</v>
      </c>
      <c r="H7" s="75">
        <v>14201</v>
      </c>
      <c r="I7" s="71">
        <v>12551</v>
      </c>
      <c r="J7" s="74">
        <v>12932</v>
      </c>
      <c r="K7" s="71">
        <f t="shared" si="0"/>
        <v>14847</v>
      </c>
      <c r="L7" s="71">
        <f t="shared" si="1"/>
        <v>13199</v>
      </c>
      <c r="M7" s="71">
        <f t="shared" si="2"/>
        <v>13575</v>
      </c>
      <c r="N7" s="1"/>
      <c r="O7" s="1"/>
      <c r="P7" s="1"/>
      <c r="Q7" s="1"/>
      <c r="R7" s="1"/>
      <c r="S7" s="1"/>
      <c r="T7" s="1"/>
      <c r="U7" s="1"/>
      <c r="V7" s="1"/>
      <c r="W7" s="1"/>
      <c r="X7" s="1"/>
      <c r="Y7" s="1"/>
      <c r="Z7" s="1"/>
      <c r="AA7" s="1"/>
    </row>
    <row r="8" spans="1:27" ht="18.899999999999999" customHeight="1" x14ac:dyDescent="0.25">
      <c r="A8" s="54" t="s">
        <v>135</v>
      </c>
      <c r="B8" s="73">
        <v>4</v>
      </c>
      <c r="C8" s="71">
        <v>5</v>
      </c>
      <c r="D8" s="74">
        <v>3</v>
      </c>
      <c r="E8" s="71">
        <v>16</v>
      </c>
      <c r="F8" s="71">
        <v>18</v>
      </c>
      <c r="G8" s="71">
        <v>10</v>
      </c>
      <c r="H8" s="75">
        <v>305</v>
      </c>
      <c r="I8" s="71">
        <v>300</v>
      </c>
      <c r="J8" s="74">
        <v>311</v>
      </c>
      <c r="K8" s="71">
        <f t="shared" si="0"/>
        <v>325</v>
      </c>
      <c r="L8" s="71">
        <f t="shared" si="1"/>
        <v>323</v>
      </c>
      <c r="M8" s="71">
        <f t="shared" si="2"/>
        <v>324</v>
      </c>
      <c r="N8" s="1"/>
      <c r="O8" s="1"/>
      <c r="P8" s="1"/>
      <c r="Q8" s="1"/>
      <c r="R8" s="1"/>
      <c r="S8" s="1"/>
      <c r="T8" s="1"/>
      <c r="U8" s="1"/>
      <c r="V8" s="1"/>
      <c r="W8" s="1"/>
      <c r="X8" s="1"/>
      <c r="Y8" s="1"/>
      <c r="Z8" s="1"/>
      <c r="AA8" s="1"/>
    </row>
    <row r="9" spans="1:27" ht="18.899999999999999" customHeight="1" x14ac:dyDescent="0.25">
      <c r="A9" s="54" t="s">
        <v>130</v>
      </c>
      <c r="B9" s="73">
        <v>16</v>
      </c>
      <c r="C9" s="71">
        <v>13</v>
      </c>
      <c r="D9" s="74">
        <v>13</v>
      </c>
      <c r="E9" s="71">
        <v>79</v>
      </c>
      <c r="F9" s="71">
        <v>78</v>
      </c>
      <c r="G9" s="71">
        <v>84</v>
      </c>
      <c r="H9" s="75">
        <v>1357</v>
      </c>
      <c r="I9" s="71">
        <v>1000</v>
      </c>
      <c r="J9" s="74">
        <v>898</v>
      </c>
      <c r="K9" s="71">
        <f t="shared" si="0"/>
        <v>1452</v>
      </c>
      <c r="L9" s="71">
        <f t="shared" si="1"/>
        <v>1091</v>
      </c>
      <c r="M9" s="71">
        <f t="shared" si="2"/>
        <v>995</v>
      </c>
      <c r="N9" s="1"/>
      <c r="O9" s="1"/>
      <c r="P9" s="1"/>
      <c r="Q9" s="1"/>
      <c r="R9" s="1"/>
      <c r="S9" s="1"/>
      <c r="T9" s="1"/>
      <c r="U9" s="1"/>
      <c r="V9" s="1"/>
      <c r="W9" s="1"/>
      <c r="X9" s="1"/>
      <c r="Y9" s="1"/>
      <c r="Z9" s="1"/>
      <c r="AA9" s="1"/>
    </row>
    <row r="10" spans="1:27" ht="18.899999999999999" customHeight="1" x14ac:dyDescent="0.25">
      <c r="A10" s="54" t="s">
        <v>129</v>
      </c>
      <c r="B10" s="73">
        <v>56</v>
      </c>
      <c r="C10" s="71">
        <v>74</v>
      </c>
      <c r="D10" s="74">
        <v>73</v>
      </c>
      <c r="E10" s="71">
        <v>284</v>
      </c>
      <c r="F10" s="71">
        <v>479</v>
      </c>
      <c r="G10" s="71">
        <v>472</v>
      </c>
      <c r="H10" s="75">
        <v>3889</v>
      </c>
      <c r="I10" s="71">
        <v>4990</v>
      </c>
      <c r="J10" s="74">
        <v>5120</v>
      </c>
      <c r="K10" s="71">
        <f t="shared" si="0"/>
        <v>4229</v>
      </c>
      <c r="L10" s="71">
        <f t="shared" si="1"/>
        <v>5543</v>
      </c>
      <c r="M10" s="71">
        <f t="shared" si="2"/>
        <v>5665</v>
      </c>
      <c r="N10" s="1"/>
      <c r="O10" s="1"/>
      <c r="P10" s="1"/>
      <c r="Q10" s="1"/>
      <c r="R10" s="1"/>
      <c r="S10" s="1"/>
      <c r="T10" s="1"/>
      <c r="U10" s="1"/>
      <c r="V10" s="1"/>
      <c r="W10" s="1"/>
      <c r="X10" s="1"/>
      <c r="Y10" s="1"/>
      <c r="Z10" s="1"/>
      <c r="AA10" s="1"/>
    </row>
    <row r="11" spans="1:27" ht="18.899999999999999" customHeight="1" x14ac:dyDescent="0.25">
      <c r="A11" s="54" t="s">
        <v>104</v>
      </c>
      <c r="B11" s="73">
        <v>9</v>
      </c>
      <c r="C11" s="71">
        <v>15</v>
      </c>
      <c r="D11" s="74">
        <v>13</v>
      </c>
      <c r="E11" s="71">
        <v>62</v>
      </c>
      <c r="F11" s="71">
        <v>91</v>
      </c>
      <c r="G11" s="71">
        <v>86</v>
      </c>
      <c r="H11" s="75">
        <v>1212</v>
      </c>
      <c r="I11" s="71">
        <v>1759</v>
      </c>
      <c r="J11" s="74">
        <v>1860</v>
      </c>
      <c r="K11" s="71">
        <f t="shared" si="0"/>
        <v>1283</v>
      </c>
      <c r="L11" s="71">
        <f t="shared" si="1"/>
        <v>1865</v>
      </c>
      <c r="M11" s="71">
        <f t="shared" si="2"/>
        <v>1959</v>
      </c>
      <c r="N11" s="1"/>
      <c r="O11" s="1"/>
      <c r="P11" s="1"/>
      <c r="Q11" s="1"/>
      <c r="R11" s="1"/>
      <c r="S11" s="1"/>
      <c r="T11" s="1"/>
      <c r="U11" s="1"/>
      <c r="V11" s="1"/>
      <c r="W11" s="1"/>
      <c r="X11" s="1"/>
      <c r="Y11" s="1"/>
      <c r="Z11" s="1"/>
      <c r="AA11" s="1"/>
    </row>
    <row r="12" spans="1:27" ht="18.899999999999999" customHeight="1" x14ac:dyDescent="0.25">
      <c r="A12" s="54" t="s">
        <v>105</v>
      </c>
      <c r="B12" s="73">
        <v>7</v>
      </c>
      <c r="C12" s="71">
        <v>5</v>
      </c>
      <c r="D12" s="74">
        <v>7</v>
      </c>
      <c r="E12" s="71">
        <v>18</v>
      </c>
      <c r="F12" s="71">
        <v>9</v>
      </c>
      <c r="G12" s="71">
        <v>15</v>
      </c>
      <c r="H12" s="75">
        <v>48</v>
      </c>
      <c r="I12" s="71">
        <v>57</v>
      </c>
      <c r="J12" s="74">
        <v>68</v>
      </c>
      <c r="K12" s="71">
        <f t="shared" si="0"/>
        <v>73</v>
      </c>
      <c r="L12" s="71">
        <f t="shared" si="1"/>
        <v>71</v>
      </c>
      <c r="M12" s="71">
        <f t="shared" si="2"/>
        <v>90</v>
      </c>
      <c r="N12" s="1"/>
      <c r="O12" s="1"/>
      <c r="P12" s="1"/>
      <c r="Q12" s="1"/>
      <c r="R12" s="1"/>
      <c r="S12" s="1"/>
      <c r="T12" s="1"/>
      <c r="U12" s="1"/>
      <c r="V12" s="1"/>
      <c r="W12" s="1"/>
      <c r="X12" s="1"/>
      <c r="Y12" s="1"/>
      <c r="Z12" s="1"/>
      <c r="AA12" s="1"/>
    </row>
    <row r="13" spans="1:27" ht="18.899999999999999" customHeight="1" x14ac:dyDescent="0.25">
      <c r="A13" s="54" t="s">
        <v>136</v>
      </c>
      <c r="B13" s="73">
        <v>4</v>
      </c>
      <c r="C13" s="71">
        <v>4</v>
      </c>
      <c r="D13" s="74">
        <v>3</v>
      </c>
      <c r="E13" s="71">
        <v>25</v>
      </c>
      <c r="F13" s="71">
        <v>19</v>
      </c>
      <c r="G13" s="71">
        <v>17</v>
      </c>
      <c r="H13" s="75">
        <v>246</v>
      </c>
      <c r="I13" s="71">
        <v>167</v>
      </c>
      <c r="J13" s="74">
        <v>150</v>
      </c>
      <c r="K13" s="71">
        <f t="shared" si="0"/>
        <v>275</v>
      </c>
      <c r="L13" s="71">
        <f t="shared" si="1"/>
        <v>190</v>
      </c>
      <c r="M13" s="71">
        <f t="shared" si="2"/>
        <v>170</v>
      </c>
      <c r="N13" s="1"/>
      <c r="O13" s="1"/>
      <c r="P13" s="1"/>
      <c r="Q13" s="1"/>
      <c r="R13" s="1"/>
      <c r="S13" s="1"/>
      <c r="T13" s="1"/>
      <c r="U13" s="1"/>
      <c r="V13" s="1"/>
      <c r="W13" s="1"/>
      <c r="X13" s="1"/>
      <c r="Y13" s="1"/>
      <c r="Z13" s="1"/>
      <c r="AA13" s="1"/>
    </row>
    <row r="14" spans="1:27" ht="18.899999999999999" customHeight="1" thickBot="1" x14ac:dyDescent="0.3">
      <c r="A14" s="11" t="s">
        <v>35</v>
      </c>
      <c r="B14" s="8">
        <f>SUM(B6:B13)</f>
        <v>259</v>
      </c>
      <c r="C14" s="12">
        <f t="shared" ref="C14:M14" si="3">SUM(C6:C13)</f>
        <v>280</v>
      </c>
      <c r="D14" s="76">
        <f t="shared" si="3"/>
        <v>266</v>
      </c>
      <c r="E14" s="12">
        <f t="shared" si="3"/>
        <v>1260</v>
      </c>
      <c r="F14" s="12">
        <f t="shared" si="3"/>
        <v>1402</v>
      </c>
      <c r="G14" s="12">
        <f t="shared" si="3"/>
        <v>1451</v>
      </c>
      <c r="H14" s="8">
        <f t="shared" si="3"/>
        <v>24083</v>
      </c>
      <c r="I14" s="12">
        <f t="shared" si="3"/>
        <v>23291</v>
      </c>
      <c r="J14" s="76">
        <f t="shared" si="3"/>
        <v>23938</v>
      </c>
      <c r="K14" s="12">
        <f t="shared" si="3"/>
        <v>25602</v>
      </c>
      <c r="L14" s="12">
        <f t="shared" si="3"/>
        <v>24973</v>
      </c>
      <c r="M14" s="12">
        <f t="shared" si="3"/>
        <v>25655</v>
      </c>
      <c r="N14" s="1"/>
      <c r="O14" s="1"/>
      <c r="P14" s="1"/>
      <c r="Q14" s="1"/>
      <c r="R14" s="1"/>
      <c r="S14" s="1"/>
      <c r="T14" s="1"/>
      <c r="U14" s="1"/>
      <c r="V14" s="1"/>
      <c r="W14" s="1"/>
      <c r="X14" s="1"/>
      <c r="Y14" s="1"/>
      <c r="Z14" s="1"/>
      <c r="AA14" s="1"/>
    </row>
    <row r="15" spans="1:27" ht="13.5" customHeight="1" x14ac:dyDescent="0.25">
      <c r="A15" s="199" t="s">
        <v>200</v>
      </c>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99"/>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3">
      <c r="A17" s="14" t="s">
        <v>169</v>
      </c>
      <c r="B17" s="2"/>
      <c r="C17" s="2"/>
      <c r="D17" s="2"/>
      <c r="E17" s="1"/>
      <c r="F17" s="1"/>
      <c r="G17" s="1"/>
      <c r="H17" s="1"/>
      <c r="I17" s="1"/>
      <c r="J17" s="1"/>
      <c r="K17" s="1"/>
      <c r="L17" s="1"/>
      <c r="M17" s="1"/>
      <c r="N17" s="1"/>
      <c r="O17" s="1"/>
      <c r="P17" s="1"/>
      <c r="R17" s="1"/>
      <c r="S17" s="1"/>
      <c r="T17" s="1"/>
      <c r="U17" s="1"/>
      <c r="V17" s="1"/>
      <c r="W17" s="1"/>
      <c r="X17" s="1"/>
      <c r="Y17" s="1"/>
      <c r="Z17" s="1"/>
      <c r="AA17" s="1"/>
    </row>
    <row r="18" spans="1:27" ht="10.5" customHeight="1" thickBot="1" x14ac:dyDescent="0.3">
      <c r="A18" s="2"/>
      <c r="B18" s="2"/>
      <c r="C18" s="2"/>
      <c r="D18" s="2"/>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259" t="str">
        <f>+'1'!A4</f>
        <v>Janeiro-julho</v>
      </c>
      <c r="B19" s="247" t="s">
        <v>31</v>
      </c>
      <c r="C19" s="248"/>
      <c r="D19" s="249"/>
      <c r="E19" s="248" t="s">
        <v>18</v>
      </c>
      <c r="F19" s="248"/>
      <c r="G19" s="248"/>
      <c r="H19" s="247" t="s">
        <v>20</v>
      </c>
      <c r="I19" s="248"/>
      <c r="J19" s="249"/>
      <c r="K19" s="248" t="s">
        <v>142</v>
      </c>
      <c r="L19" s="248"/>
      <c r="M19" s="248"/>
      <c r="N19" s="1"/>
      <c r="O19" s="1"/>
      <c r="P19" s="1"/>
      <c r="Q19" s="1"/>
      <c r="R19" s="1"/>
      <c r="S19" s="1"/>
      <c r="T19" s="1"/>
      <c r="U19" s="1"/>
      <c r="V19" s="1"/>
      <c r="W19" s="1"/>
      <c r="X19" s="1"/>
      <c r="Y19" s="1"/>
      <c r="Z19" s="1"/>
      <c r="AA19" s="1"/>
    </row>
    <row r="20" spans="1:27" ht="18.899999999999999" customHeight="1" x14ac:dyDescent="0.25">
      <c r="A20" s="259"/>
      <c r="B20" s="261" t="s">
        <v>147</v>
      </c>
      <c r="C20" s="260"/>
      <c r="D20" s="260"/>
      <c r="E20" s="260"/>
      <c r="F20" s="260"/>
      <c r="G20" s="260"/>
      <c r="H20" s="260"/>
      <c r="I20" s="260"/>
      <c r="J20" s="260"/>
      <c r="K20" s="260"/>
      <c r="L20" s="260"/>
      <c r="M20" s="260"/>
      <c r="N20" s="1"/>
      <c r="O20" s="1"/>
      <c r="P20" s="1"/>
      <c r="Q20" s="1"/>
      <c r="R20" s="1"/>
      <c r="S20" s="1"/>
      <c r="T20" s="1"/>
      <c r="U20" s="1"/>
      <c r="V20" s="1"/>
      <c r="W20" s="1"/>
      <c r="X20" s="1"/>
      <c r="Y20" s="1"/>
      <c r="Z20" s="1"/>
      <c r="AA20" s="1"/>
    </row>
    <row r="21" spans="1:27" ht="18.899999999999999" customHeight="1" x14ac:dyDescent="0.25">
      <c r="A21" s="5"/>
      <c r="B21" s="77" t="s">
        <v>188</v>
      </c>
      <c r="C21" s="78" t="s">
        <v>189</v>
      </c>
      <c r="D21" s="78"/>
      <c r="E21" s="77" t="s">
        <v>188</v>
      </c>
      <c r="F21" s="78" t="s">
        <v>189</v>
      </c>
      <c r="G21" s="78"/>
      <c r="H21" s="77" t="s">
        <v>188</v>
      </c>
      <c r="I21" s="78" t="s">
        <v>189</v>
      </c>
      <c r="J21" s="79"/>
      <c r="K21" s="77" t="s">
        <v>188</v>
      </c>
      <c r="L21" s="78" t="s">
        <v>189</v>
      </c>
      <c r="M21" s="78"/>
      <c r="N21" s="1"/>
      <c r="O21" s="1"/>
      <c r="P21" s="1"/>
      <c r="Q21" s="1"/>
      <c r="R21" s="1"/>
      <c r="S21" s="1"/>
      <c r="T21" s="1"/>
      <c r="U21" s="1"/>
      <c r="V21" s="1"/>
      <c r="W21" s="1"/>
      <c r="X21" s="1"/>
      <c r="Y21" s="1"/>
      <c r="Z21" s="1"/>
      <c r="AA21" s="1"/>
    </row>
    <row r="22" spans="1:27" ht="18.899999999999999" customHeight="1" x14ac:dyDescent="0.25">
      <c r="A22" s="80" t="s">
        <v>103</v>
      </c>
      <c r="B22" s="81">
        <f>(D6/B6)-1</f>
        <v>-5.0000000000000044E-2</v>
      </c>
      <c r="C22" s="82">
        <f>(D6/C6)-1</f>
        <v>5.555555555555558E-2</v>
      </c>
      <c r="D22" s="83"/>
      <c r="E22" s="84">
        <f>(G6/E6)-1</f>
        <v>-5.1383399209486202E-2</v>
      </c>
      <c r="F22" s="84">
        <f>(G6/F6)-1</f>
        <v>0.27659574468085113</v>
      </c>
      <c r="G22" s="85"/>
      <c r="H22" s="81">
        <f>(J6/H6)-1</f>
        <v>-7.999999999999996E-2</v>
      </c>
      <c r="I22" s="82">
        <f>(J6/I6)-1</f>
        <v>5.350628293473858E-2</v>
      </c>
      <c r="J22" s="83"/>
      <c r="K22" s="84">
        <f>(M6/K6)-1</f>
        <v>-7.7293136626042314E-2</v>
      </c>
      <c r="L22" s="84">
        <f>(M6/L6)-1</f>
        <v>6.911928651059096E-2</v>
      </c>
      <c r="M22" s="1"/>
      <c r="N22" s="1"/>
      <c r="O22" s="1"/>
      <c r="P22" s="1"/>
      <c r="Q22" s="1"/>
      <c r="R22" s="1"/>
      <c r="S22" s="1"/>
      <c r="T22" s="1"/>
      <c r="U22" s="1"/>
      <c r="V22" s="1"/>
      <c r="W22" s="1"/>
      <c r="X22" s="1"/>
      <c r="Y22" s="1"/>
      <c r="Z22" s="1"/>
      <c r="AA22" s="1"/>
    </row>
    <row r="23" spans="1:27" ht="18.899999999999999" customHeight="1" x14ac:dyDescent="0.25">
      <c r="A23" s="80" t="s">
        <v>134</v>
      </c>
      <c r="B23" s="86">
        <f t="shared" ref="B23:B30" si="4">(D7/B7)-1</f>
        <v>-5.6910569105691033E-2</v>
      </c>
      <c r="C23" s="84">
        <f>(D7/C7)-1</f>
        <v>-9.375E-2</v>
      </c>
      <c r="D23" s="87"/>
      <c r="E23" s="84">
        <f t="shared" ref="E23:E30" si="5">(G7/E7)-1</f>
        <v>7.6481835564052858E-3</v>
      </c>
      <c r="F23" s="84">
        <f>(G7/F7)-1</f>
        <v>1.3461538461538414E-2</v>
      </c>
      <c r="G23" s="85"/>
      <c r="H23" s="86">
        <f t="shared" ref="H23:H30" si="6">(J7/H7)-1</f>
        <v>-8.9359904232096277E-2</v>
      </c>
      <c r="I23" s="84">
        <f>(J7/I7)-1</f>
        <v>3.0356146920564209E-2</v>
      </c>
      <c r="J23" s="87"/>
      <c r="K23" s="84">
        <f t="shared" ref="K23:K30" si="7">(M7/K7)-1</f>
        <v>-8.5673873509799936E-2</v>
      </c>
      <c r="L23" s="84">
        <f>(M7/L7)-1</f>
        <v>2.8487006591408459E-2</v>
      </c>
      <c r="M23" s="1"/>
      <c r="N23" s="1"/>
      <c r="O23" s="1"/>
      <c r="P23" s="1"/>
      <c r="Q23" s="1"/>
      <c r="R23" s="1"/>
      <c r="S23" s="1"/>
      <c r="T23" s="1"/>
      <c r="U23" s="1"/>
      <c r="V23" s="1"/>
      <c r="W23" s="1"/>
      <c r="X23" s="1"/>
      <c r="Y23" s="1"/>
      <c r="Z23" s="1"/>
      <c r="AA23" s="1"/>
    </row>
    <row r="24" spans="1:27" ht="18.899999999999999" customHeight="1" x14ac:dyDescent="0.25">
      <c r="A24" s="80" t="s">
        <v>135</v>
      </c>
      <c r="B24" s="86">
        <f t="shared" si="4"/>
        <v>-0.25</v>
      </c>
      <c r="C24" s="84">
        <f t="shared" ref="C24:C30" si="8">(D8/C8)-1</f>
        <v>-0.4</v>
      </c>
      <c r="D24" s="87"/>
      <c r="E24" s="84">
        <f t="shared" si="5"/>
        <v>-0.375</v>
      </c>
      <c r="F24" s="84">
        <f t="shared" ref="F24:F30" si="9">(G8/F8)-1</f>
        <v>-0.44444444444444442</v>
      </c>
      <c r="G24" s="85"/>
      <c r="H24" s="86">
        <f t="shared" si="6"/>
        <v>1.9672131147540961E-2</v>
      </c>
      <c r="I24" s="84">
        <f t="shared" ref="I24:I30" si="10">(J8/I8)-1</f>
        <v>3.6666666666666625E-2</v>
      </c>
      <c r="J24" s="87"/>
      <c r="K24" s="84">
        <f t="shared" si="7"/>
        <v>-3.0769230769230882E-3</v>
      </c>
      <c r="L24" s="84">
        <f t="shared" ref="L24:L30" si="11">(M8/L8)-1</f>
        <v>3.0959752321981782E-3</v>
      </c>
      <c r="M24" s="1"/>
      <c r="N24" s="1"/>
      <c r="O24" s="1"/>
      <c r="P24" s="1"/>
      <c r="Q24" s="1"/>
      <c r="R24" s="1"/>
      <c r="S24" s="1"/>
      <c r="T24" s="1"/>
      <c r="U24" s="1"/>
      <c r="V24" s="1"/>
      <c r="W24" s="1"/>
      <c r="X24" s="1"/>
      <c r="Y24" s="1"/>
      <c r="Z24" s="1"/>
      <c r="AA24" s="1"/>
    </row>
    <row r="25" spans="1:27" ht="18.899999999999999" customHeight="1" x14ac:dyDescent="0.25">
      <c r="A25" s="80" t="s">
        <v>130</v>
      </c>
      <c r="B25" s="86">
        <f t="shared" si="4"/>
        <v>-0.1875</v>
      </c>
      <c r="C25" s="84">
        <f t="shared" si="8"/>
        <v>0</v>
      </c>
      <c r="D25" s="87"/>
      <c r="E25" s="84">
        <f t="shared" si="5"/>
        <v>6.3291139240506222E-2</v>
      </c>
      <c r="F25" s="84">
        <f t="shared" si="9"/>
        <v>7.6923076923076872E-2</v>
      </c>
      <c r="G25" s="85"/>
      <c r="H25" s="86">
        <f t="shared" si="6"/>
        <v>-0.33824613117170232</v>
      </c>
      <c r="I25" s="84">
        <f t="shared" si="10"/>
        <v>-0.10199999999999998</v>
      </c>
      <c r="J25" s="87"/>
      <c r="K25" s="84">
        <f t="shared" si="7"/>
        <v>-0.31473829201101933</v>
      </c>
      <c r="L25" s="84">
        <f t="shared" si="11"/>
        <v>-8.799266727772681E-2</v>
      </c>
      <c r="M25" s="1"/>
      <c r="N25" s="1"/>
      <c r="O25" s="1"/>
      <c r="P25" s="1"/>
      <c r="Q25" s="1"/>
      <c r="R25" s="1"/>
      <c r="S25" s="1"/>
      <c r="T25" s="1"/>
      <c r="U25" s="1"/>
      <c r="V25" s="1"/>
      <c r="W25" s="1"/>
      <c r="X25" s="1"/>
      <c r="Y25" s="1"/>
      <c r="Z25" s="1"/>
      <c r="AA25" s="1"/>
    </row>
    <row r="26" spans="1:27" ht="18.899999999999999" customHeight="1" x14ac:dyDescent="0.25">
      <c r="A26" s="80" t="s">
        <v>129</v>
      </c>
      <c r="B26" s="86">
        <f t="shared" si="4"/>
        <v>0.3035714285714286</v>
      </c>
      <c r="C26" s="84">
        <f t="shared" si="8"/>
        <v>-1.3513513513513487E-2</v>
      </c>
      <c r="D26" s="87"/>
      <c r="E26" s="84">
        <f t="shared" si="5"/>
        <v>0.6619718309859155</v>
      </c>
      <c r="F26" s="84">
        <f t="shared" si="9"/>
        <v>-1.4613778705636737E-2</v>
      </c>
      <c r="G26" s="85"/>
      <c r="H26" s="86">
        <f t="shared" si="6"/>
        <v>0.31653381331961938</v>
      </c>
      <c r="I26" s="84">
        <f t="shared" si="10"/>
        <v>2.6052104208416749E-2</v>
      </c>
      <c r="J26" s="87"/>
      <c r="K26" s="84">
        <f t="shared" si="7"/>
        <v>0.33956017971151575</v>
      </c>
      <c r="L26" s="84">
        <f t="shared" si="11"/>
        <v>2.2009742016958267E-2</v>
      </c>
      <c r="M26" s="1"/>
      <c r="N26" s="1"/>
      <c r="O26" s="1"/>
      <c r="P26" s="1"/>
      <c r="Q26" s="1"/>
      <c r="R26" s="1"/>
      <c r="S26" s="1"/>
      <c r="T26" s="1"/>
      <c r="U26" s="1"/>
      <c r="V26" s="1"/>
      <c r="W26" s="1"/>
      <c r="X26" s="1"/>
      <c r="Y26" s="1"/>
      <c r="Z26" s="1"/>
      <c r="AA26" s="1"/>
    </row>
    <row r="27" spans="1:27" ht="18.899999999999999" customHeight="1" x14ac:dyDescent="0.25">
      <c r="A27" s="80" t="s">
        <v>104</v>
      </c>
      <c r="B27" s="86">
        <f t="shared" si="4"/>
        <v>0.44444444444444442</v>
      </c>
      <c r="C27" s="84">
        <f t="shared" si="8"/>
        <v>-0.1333333333333333</v>
      </c>
      <c r="D27" s="87"/>
      <c r="E27" s="84">
        <f t="shared" si="5"/>
        <v>0.38709677419354849</v>
      </c>
      <c r="F27" s="84">
        <f t="shared" si="9"/>
        <v>-5.4945054945054972E-2</v>
      </c>
      <c r="G27" s="85"/>
      <c r="H27" s="86">
        <f t="shared" si="6"/>
        <v>0.53465346534653468</v>
      </c>
      <c r="I27" s="84">
        <f t="shared" si="10"/>
        <v>5.7418988061398446E-2</v>
      </c>
      <c r="J27" s="87"/>
      <c r="K27" s="84">
        <f t="shared" si="7"/>
        <v>0.52689010132501957</v>
      </c>
      <c r="L27" s="84">
        <f t="shared" si="11"/>
        <v>5.0402144772117907E-2</v>
      </c>
      <c r="M27" s="1"/>
      <c r="N27" s="1"/>
      <c r="O27" s="1"/>
      <c r="P27" s="1"/>
      <c r="Q27" s="1"/>
      <c r="R27" s="1"/>
      <c r="S27" s="1"/>
      <c r="T27" s="1"/>
      <c r="U27" s="1"/>
      <c r="V27" s="1"/>
      <c r="W27" s="1"/>
      <c r="X27" s="1"/>
      <c r="Y27" s="1"/>
      <c r="Z27" s="1"/>
      <c r="AA27" s="1"/>
    </row>
    <row r="28" spans="1:27" ht="18.899999999999999" customHeight="1" x14ac:dyDescent="0.25">
      <c r="A28" s="80" t="s">
        <v>105</v>
      </c>
      <c r="B28" s="86">
        <f t="shared" si="4"/>
        <v>0</v>
      </c>
      <c r="C28" s="84">
        <f>(D12/C12)-1</f>
        <v>0.39999999999999991</v>
      </c>
      <c r="D28" s="87"/>
      <c r="E28" s="84">
        <f t="shared" si="5"/>
        <v>-0.16666666666666663</v>
      </c>
      <c r="F28" s="84">
        <f>(G12/F12)-1</f>
        <v>0.66666666666666674</v>
      </c>
      <c r="G28" s="85"/>
      <c r="H28" s="86">
        <f t="shared" si="6"/>
        <v>0.41666666666666674</v>
      </c>
      <c r="I28" s="84">
        <f>(J12/I12)-1</f>
        <v>0.19298245614035081</v>
      </c>
      <c r="J28" s="87"/>
      <c r="K28" s="84">
        <f t="shared" si="7"/>
        <v>0.23287671232876717</v>
      </c>
      <c r="L28" s="84">
        <f>(M12/L12)-1</f>
        <v>0.26760563380281699</v>
      </c>
      <c r="M28" s="1"/>
      <c r="N28" s="1"/>
      <c r="O28" s="1"/>
      <c r="P28" s="1"/>
      <c r="Q28" s="1"/>
      <c r="R28" s="1"/>
      <c r="S28" s="1"/>
      <c r="T28" s="1"/>
      <c r="U28" s="1"/>
      <c r="V28" s="1"/>
      <c r="W28" s="1"/>
      <c r="X28" s="1"/>
      <c r="Y28" s="1"/>
      <c r="Z28" s="1"/>
      <c r="AA28" s="1"/>
    </row>
    <row r="29" spans="1:27" ht="18.899999999999999" customHeight="1" x14ac:dyDescent="0.25">
      <c r="A29" s="54" t="s">
        <v>136</v>
      </c>
      <c r="B29" s="86">
        <f t="shared" si="4"/>
        <v>-0.25</v>
      </c>
      <c r="C29" s="84">
        <f t="shared" si="8"/>
        <v>-0.25</v>
      </c>
      <c r="D29" s="87"/>
      <c r="E29" s="84">
        <f t="shared" si="5"/>
        <v>-0.31999999999999995</v>
      </c>
      <c r="F29" s="84">
        <f t="shared" si="9"/>
        <v>-0.10526315789473684</v>
      </c>
      <c r="G29" s="85"/>
      <c r="H29" s="86">
        <f t="shared" si="6"/>
        <v>-0.3902439024390244</v>
      </c>
      <c r="I29" s="84">
        <f t="shared" si="10"/>
        <v>-0.10179640718562877</v>
      </c>
      <c r="J29" s="87"/>
      <c r="K29" s="84">
        <f t="shared" si="7"/>
        <v>-0.38181818181818183</v>
      </c>
      <c r="L29" s="84">
        <f t="shared" si="11"/>
        <v>-0.10526315789473684</v>
      </c>
      <c r="M29" s="1"/>
      <c r="N29" s="1"/>
      <c r="O29" s="1"/>
      <c r="P29" s="1"/>
      <c r="Q29" s="1"/>
      <c r="R29" s="1"/>
      <c r="S29" s="1"/>
      <c r="T29" s="1"/>
      <c r="U29" s="1"/>
      <c r="V29" s="1"/>
      <c r="W29" s="1"/>
      <c r="X29" s="1"/>
      <c r="Y29" s="1"/>
      <c r="Z29" s="1"/>
      <c r="AA29" s="1"/>
    </row>
    <row r="30" spans="1:27" ht="18.899999999999999" customHeight="1" thickBot="1" x14ac:dyDescent="0.3">
      <c r="A30" s="11" t="s">
        <v>35</v>
      </c>
      <c r="B30" s="88">
        <f t="shared" si="4"/>
        <v>2.7027027027026973E-2</v>
      </c>
      <c r="C30" s="89">
        <f t="shared" si="8"/>
        <v>-5.0000000000000044E-2</v>
      </c>
      <c r="D30" s="90"/>
      <c r="E30" s="91">
        <f t="shared" si="5"/>
        <v>0.15158730158730149</v>
      </c>
      <c r="F30" s="91">
        <f t="shared" si="9"/>
        <v>3.4950071326676158E-2</v>
      </c>
      <c r="G30" s="92"/>
      <c r="H30" s="93">
        <f t="shared" si="6"/>
        <v>-6.0208445791637422E-3</v>
      </c>
      <c r="I30" s="91">
        <f t="shared" si="10"/>
        <v>2.7778970417758009E-2</v>
      </c>
      <c r="J30" s="90"/>
      <c r="K30" s="91">
        <f t="shared" si="7"/>
        <v>2.0701507694711463E-3</v>
      </c>
      <c r="L30" s="91">
        <f t="shared" si="11"/>
        <v>2.7309494253794142E-2</v>
      </c>
      <c r="M30" s="94"/>
      <c r="N30" s="1"/>
      <c r="O30" s="1"/>
      <c r="P30" s="1"/>
      <c r="Q30" s="1"/>
      <c r="R30" s="1"/>
      <c r="S30" s="1"/>
      <c r="T30" s="1"/>
      <c r="U30" s="1"/>
      <c r="V30" s="1"/>
      <c r="W30" s="1"/>
      <c r="X30" s="1"/>
      <c r="Y30" s="1"/>
      <c r="Z30" s="1"/>
      <c r="AA30" s="1"/>
    </row>
    <row r="31" spans="1:27" ht="14.25" customHeight="1" x14ac:dyDescent="0.25">
      <c r="A31" s="199" t="s">
        <v>200</v>
      </c>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8" spans="1:27" x14ac:dyDescent="0.25">
      <c r="G38" s="1"/>
    </row>
    <row r="49" spans="9:9" x14ac:dyDescent="0.25">
      <c r="I49" s="1"/>
    </row>
  </sheetData>
  <mergeCells count="11">
    <mergeCell ref="A19:A20"/>
    <mergeCell ref="B20:M20"/>
    <mergeCell ref="B19:D19"/>
    <mergeCell ref="E19:G19"/>
    <mergeCell ref="H19:J19"/>
    <mergeCell ref="K19:M19"/>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J14"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20C4-35FF-4366-9A9F-8FA3E218E034}">
  <sheetPr>
    <pageSetUpPr fitToPage="1"/>
  </sheetPr>
  <dimension ref="A2:S46"/>
  <sheetViews>
    <sheetView showGridLines="0" zoomScaleNormal="100" workbookViewId="0"/>
  </sheetViews>
  <sheetFormatPr defaultColWidth="9.109375" defaultRowHeight="12" x14ac:dyDescent="0.25"/>
  <cols>
    <col min="1" max="1" width="26.88671875" style="3" customWidth="1"/>
    <col min="2" max="2" width="68.33203125" style="3" customWidth="1"/>
    <col min="3" max="3" width="10" style="3" customWidth="1"/>
    <col min="4" max="4" width="9.6640625" style="3" customWidth="1"/>
    <col min="5" max="5" width="8.33203125" style="3" customWidth="1"/>
    <col min="6" max="6" width="9.33203125" style="3" customWidth="1"/>
    <col min="7" max="7" width="11.44140625" style="3" customWidth="1"/>
    <col min="8" max="8" width="2.6640625" style="3" customWidth="1"/>
    <col min="9" max="16384" width="9.109375" style="3"/>
  </cols>
  <sheetData>
    <row r="2" spans="1:19" ht="14.4" x14ac:dyDescent="0.3">
      <c r="A2" s="14" t="s">
        <v>221</v>
      </c>
      <c r="B2" s="15"/>
      <c r="C2" s="2"/>
      <c r="D2" s="2"/>
      <c r="E2" s="2"/>
      <c r="F2" s="2"/>
      <c r="G2" s="1"/>
      <c r="H2" s="1"/>
      <c r="I2" s="1"/>
      <c r="J2" s="1"/>
      <c r="K2" s="1"/>
      <c r="L2" s="1"/>
      <c r="M2" s="1"/>
      <c r="N2" s="1"/>
      <c r="O2" s="1"/>
      <c r="P2" s="1"/>
      <c r="Q2" s="1"/>
      <c r="R2" s="1"/>
      <c r="S2" s="1"/>
    </row>
    <row r="4" spans="1:19" ht="33" customHeight="1" x14ac:dyDescent="0.25">
      <c r="A4" s="61" t="s">
        <v>173</v>
      </c>
      <c r="B4" s="62" t="s">
        <v>174</v>
      </c>
      <c r="C4" s="63" t="s">
        <v>179</v>
      </c>
      <c r="D4" s="63" t="s">
        <v>180</v>
      </c>
      <c r="E4" s="63" t="s">
        <v>170</v>
      </c>
    </row>
    <row r="5" spans="1:19" ht="40.950000000000003" customHeight="1" thickBot="1" x14ac:dyDescent="0.3">
      <c r="A5" s="216" t="s">
        <v>175</v>
      </c>
      <c r="B5" s="217" t="s">
        <v>176</v>
      </c>
      <c r="C5" s="218">
        <v>106</v>
      </c>
      <c r="D5" s="218">
        <f>C5</f>
        <v>106</v>
      </c>
      <c r="E5" s="219">
        <f>D5/$D$22</f>
        <v>0.39849624060150374</v>
      </c>
    </row>
    <row r="6" spans="1:19" ht="19.2" customHeight="1" x14ac:dyDescent="0.25">
      <c r="A6" s="267" t="s">
        <v>177</v>
      </c>
      <c r="B6" s="220" t="s">
        <v>154</v>
      </c>
      <c r="C6" s="221">
        <v>9</v>
      </c>
      <c r="D6" s="221">
        <f t="shared" ref="D6:D11" si="0">C6</f>
        <v>9</v>
      </c>
      <c r="E6" s="222">
        <f t="shared" ref="E6:E21" si="1">D6/$D$22</f>
        <v>3.3834586466165412E-2</v>
      </c>
    </row>
    <row r="7" spans="1:19" ht="19.2" customHeight="1" x14ac:dyDescent="0.25">
      <c r="A7" s="268"/>
      <c r="B7" s="64" t="s">
        <v>155</v>
      </c>
      <c r="C7" s="65">
        <v>6</v>
      </c>
      <c r="D7" s="65">
        <f t="shared" si="0"/>
        <v>6</v>
      </c>
      <c r="E7" s="197">
        <f t="shared" si="1"/>
        <v>2.2556390977443608E-2</v>
      </c>
    </row>
    <row r="8" spans="1:19" ht="19.2" customHeight="1" x14ac:dyDescent="0.25">
      <c r="A8" s="268"/>
      <c r="B8" s="64" t="s">
        <v>197</v>
      </c>
      <c r="C8" s="65">
        <v>4</v>
      </c>
      <c r="D8" s="65">
        <f t="shared" si="0"/>
        <v>4</v>
      </c>
      <c r="E8" s="197">
        <f t="shared" si="1"/>
        <v>1.5037593984962405E-2</v>
      </c>
    </row>
    <row r="9" spans="1:19" ht="19.2" customHeight="1" x14ac:dyDescent="0.25">
      <c r="A9" s="268"/>
      <c r="B9" s="64" t="s">
        <v>198</v>
      </c>
      <c r="C9" s="65">
        <v>3</v>
      </c>
      <c r="D9" s="65">
        <f t="shared" si="0"/>
        <v>3</v>
      </c>
      <c r="E9" s="197">
        <f t="shared" si="1"/>
        <v>1.1278195488721804E-2</v>
      </c>
    </row>
    <row r="10" spans="1:19" ht="19.2" customHeight="1" x14ac:dyDescent="0.25">
      <c r="A10" s="268"/>
      <c r="B10" s="196" t="s">
        <v>199</v>
      </c>
      <c r="C10" s="65">
        <v>1</v>
      </c>
      <c r="D10" s="65">
        <f t="shared" si="0"/>
        <v>1</v>
      </c>
      <c r="E10" s="197">
        <f t="shared" si="1"/>
        <v>3.7593984962406013E-3</v>
      </c>
    </row>
    <row r="11" spans="1:19" ht="19.2" customHeight="1" x14ac:dyDescent="0.25">
      <c r="A11" s="268"/>
      <c r="B11" s="64" t="s">
        <v>203</v>
      </c>
      <c r="C11" s="65">
        <v>1</v>
      </c>
      <c r="D11" s="65">
        <f t="shared" si="0"/>
        <v>1</v>
      </c>
      <c r="E11" s="197">
        <f t="shared" si="1"/>
        <v>3.7593984962406013E-3</v>
      </c>
    </row>
    <row r="12" spans="1:19" ht="19.2" customHeight="1" thickBot="1" x14ac:dyDescent="0.3">
      <c r="A12" s="269"/>
      <c r="B12" s="223" t="s">
        <v>172</v>
      </c>
      <c r="C12" s="224" t="s">
        <v>204</v>
      </c>
      <c r="D12" s="225">
        <f>SUM(D6:D11)</f>
        <v>24</v>
      </c>
      <c r="E12" s="226">
        <f t="shared" si="1"/>
        <v>9.0225563909774431E-2</v>
      </c>
    </row>
    <row r="13" spans="1:19" ht="19.2" customHeight="1" x14ac:dyDescent="0.25">
      <c r="A13" s="267" t="s">
        <v>178</v>
      </c>
      <c r="B13" s="64" t="s">
        <v>100</v>
      </c>
      <c r="C13" s="228">
        <v>6</v>
      </c>
      <c r="D13" s="221">
        <f>C13*1</f>
        <v>6</v>
      </c>
      <c r="E13" s="229">
        <f t="shared" si="1"/>
        <v>2.2556390977443608E-2</v>
      </c>
    </row>
    <row r="14" spans="1:19" ht="19.2" customHeight="1" x14ac:dyDescent="0.25">
      <c r="A14" s="268"/>
      <c r="B14" s="64" t="s">
        <v>222</v>
      </c>
      <c r="C14" s="206">
        <v>5</v>
      </c>
      <c r="D14" s="65">
        <f>C14*2</f>
        <v>10</v>
      </c>
      <c r="E14" s="66">
        <f t="shared" si="1"/>
        <v>3.7593984962406013E-2</v>
      </c>
    </row>
    <row r="15" spans="1:19" ht="19.2" customHeight="1" x14ac:dyDescent="0.25">
      <c r="A15" s="268"/>
      <c r="B15" s="64" t="s">
        <v>223</v>
      </c>
      <c r="C15" s="206">
        <v>4</v>
      </c>
      <c r="D15" s="65">
        <f>C15*2</f>
        <v>8</v>
      </c>
      <c r="E15" s="66">
        <f t="shared" si="1"/>
        <v>3.007518796992481E-2</v>
      </c>
    </row>
    <row r="16" spans="1:19" ht="19.2" customHeight="1" x14ac:dyDescent="0.25">
      <c r="A16" s="268"/>
      <c r="B16" s="64" t="s">
        <v>224</v>
      </c>
      <c r="C16" s="206">
        <v>3</v>
      </c>
      <c r="D16" s="65">
        <f>C16*5</f>
        <v>15</v>
      </c>
      <c r="E16" s="66">
        <f t="shared" si="1"/>
        <v>5.6390977443609019E-2</v>
      </c>
    </row>
    <row r="17" spans="1:5" ht="42.6" customHeight="1" x14ac:dyDescent="0.25">
      <c r="A17" s="268"/>
      <c r="B17" s="64" t="s">
        <v>228</v>
      </c>
      <c r="C17" s="65">
        <v>2</v>
      </c>
      <c r="D17" s="65">
        <f>C17*20</f>
        <v>40</v>
      </c>
      <c r="E17" s="66">
        <f t="shared" si="1"/>
        <v>0.15037593984962405</v>
      </c>
    </row>
    <row r="18" spans="1:5" ht="112.95" customHeight="1" x14ac:dyDescent="0.25">
      <c r="A18" s="270"/>
      <c r="B18" s="64" t="s">
        <v>227</v>
      </c>
      <c r="C18" s="207">
        <v>1</v>
      </c>
      <c r="D18" s="206">
        <f>C18*55</f>
        <v>55</v>
      </c>
      <c r="E18" s="66">
        <f t="shared" si="1"/>
        <v>0.20676691729323307</v>
      </c>
    </row>
    <row r="19" spans="1:5" ht="19.2" customHeight="1" thickBot="1" x14ac:dyDescent="0.3">
      <c r="A19" s="269"/>
      <c r="B19" s="223" t="s">
        <v>172</v>
      </c>
      <c r="C19" s="224" t="s">
        <v>204</v>
      </c>
      <c r="D19" s="230">
        <f>SUM(D13:D18)</f>
        <v>134</v>
      </c>
      <c r="E19" s="231">
        <f t="shared" si="1"/>
        <v>0.50375939849624063</v>
      </c>
    </row>
    <row r="20" spans="1:5" ht="40.950000000000003" customHeight="1" thickBot="1" x14ac:dyDescent="0.3">
      <c r="A20" s="216" t="s">
        <v>225</v>
      </c>
      <c r="B20" s="217" t="s">
        <v>225</v>
      </c>
      <c r="C20" s="218">
        <v>1</v>
      </c>
      <c r="D20" s="218">
        <f>C20</f>
        <v>1</v>
      </c>
      <c r="E20" s="219">
        <f t="shared" si="1"/>
        <v>3.7593984962406013E-3</v>
      </c>
    </row>
    <row r="21" spans="1:5" ht="40.950000000000003" customHeight="1" thickBot="1" x14ac:dyDescent="0.3">
      <c r="A21" s="216" t="s">
        <v>226</v>
      </c>
      <c r="B21" s="217" t="s">
        <v>226</v>
      </c>
      <c r="C21" s="218">
        <v>1</v>
      </c>
      <c r="D21" s="218">
        <f>C21</f>
        <v>1</v>
      </c>
      <c r="E21" s="219">
        <f t="shared" si="1"/>
        <v>3.7593984962406013E-3</v>
      </c>
    </row>
    <row r="22" spans="1:5" ht="19.2" customHeight="1" thickBot="1" x14ac:dyDescent="0.3">
      <c r="A22" s="227"/>
      <c r="B22" s="232" t="s">
        <v>171</v>
      </c>
      <c r="C22" s="233" t="s">
        <v>204</v>
      </c>
      <c r="D22" s="234">
        <f>D12+D5+D19+D20+D21</f>
        <v>266</v>
      </c>
      <c r="E22" s="235">
        <f>SUM(E5+E12+E19+E20+E21)</f>
        <v>1</v>
      </c>
    </row>
    <row r="35" spans="7:9" x14ac:dyDescent="0.25">
      <c r="G35" s="1"/>
    </row>
    <row r="46" spans="7:9" x14ac:dyDescent="0.25">
      <c r="I46" s="1"/>
    </row>
  </sheetData>
  <mergeCells count="2">
    <mergeCell ref="A6:A12"/>
    <mergeCell ref="A13:A19"/>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5B3-5503-4624-A2BD-9B6DB955ACDC}">
  <sheetPr>
    <pageSetUpPr fitToPage="1"/>
  </sheetPr>
  <dimension ref="A1:AA48"/>
  <sheetViews>
    <sheetView showGridLines="0" zoomScaleNormal="100" workbookViewId="0"/>
  </sheetViews>
  <sheetFormatPr defaultColWidth="9.109375" defaultRowHeight="12" x14ac:dyDescent="0.25"/>
  <cols>
    <col min="1" max="1" width="21.6640625" style="3" customWidth="1"/>
    <col min="2" max="4" width="10.33203125" style="3" customWidth="1"/>
    <col min="5" max="5" width="12.44140625" style="3" customWidth="1"/>
    <col min="6" max="6" width="12.109375" style="3" customWidth="1"/>
    <col min="7" max="7" width="10.33203125" style="3" customWidth="1"/>
    <col min="8" max="8" width="13.44140625" style="3" customWidth="1"/>
    <col min="9" max="9" width="12.33203125" style="3" customWidth="1"/>
    <col min="10" max="10" width="10.33203125" style="3" customWidth="1"/>
    <col min="11" max="11" width="2.33203125" style="3" customWidth="1"/>
    <col min="12" max="16384" width="9.109375" style="3"/>
  </cols>
  <sheetData>
    <row r="1" spans="1:27" ht="5.25" customHeight="1" x14ac:dyDescent="0.25"/>
    <row r="2" spans="1:27" ht="18.899999999999999" customHeight="1" x14ac:dyDescent="0.3">
      <c r="A2" s="14" t="s">
        <v>190</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6" t="str">
        <f>+'1'!A4</f>
        <v>Janeiro-julho</v>
      </c>
      <c r="B4" s="247" t="s">
        <v>106</v>
      </c>
      <c r="C4" s="248"/>
      <c r="D4" s="249"/>
      <c r="E4" s="247" t="s">
        <v>107</v>
      </c>
      <c r="F4" s="248"/>
      <c r="G4" s="249"/>
      <c r="H4" s="248" t="s">
        <v>210</v>
      </c>
      <c r="I4" s="248"/>
      <c r="J4" s="248"/>
      <c r="K4" s="1"/>
      <c r="L4" s="1"/>
      <c r="M4" s="1"/>
      <c r="N4" s="1"/>
      <c r="O4" s="1"/>
      <c r="P4" s="1"/>
      <c r="Q4" s="1"/>
      <c r="R4" s="1"/>
      <c r="S4" s="1"/>
      <c r="T4" s="1"/>
      <c r="U4" s="1"/>
      <c r="V4" s="1"/>
      <c r="W4" s="1"/>
      <c r="X4" s="1"/>
      <c r="Y4" s="1"/>
      <c r="Z4" s="1"/>
      <c r="AA4" s="1"/>
    </row>
    <row r="5" spans="1:27" ht="30" customHeight="1" x14ac:dyDescent="0.25">
      <c r="A5" s="9" t="s">
        <v>141</v>
      </c>
      <c r="B5" s="17">
        <v>2023</v>
      </c>
      <c r="C5" s="18">
        <v>2024</v>
      </c>
      <c r="D5" s="55" t="s">
        <v>187</v>
      </c>
      <c r="E5" s="17">
        <v>2023</v>
      </c>
      <c r="F5" s="18">
        <v>2024</v>
      </c>
      <c r="G5" s="55" t="s">
        <v>187</v>
      </c>
      <c r="H5" s="17">
        <v>2023</v>
      </c>
      <c r="I5" s="18">
        <v>2024</v>
      </c>
      <c r="J5" s="55" t="s">
        <v>187</v>
      </c>
      <c r="K5" s="1"/>
      <c r="L5" s="1"/>
      <c r="M5" s="1"/>
      <c r="N5" s="1"/>
      <c r="O5" s="1"/>
      <c r="P5" s="1"/>
      <c r="Q5" s="1"/>
      <c r="R5" s="1"/>
      <c r="S5" s="1"/>
      <c r="T5" s="1"/>
      <c r="U5" s="1"/>
      <c r="V5" s="1"/>
      <c r="W5" s="1"/>
      <c r="X5" s="1"/>
      <c r="Y5" s="1"/>
      <c r="Z5" s="1"/>
      <c r="AA5" s="1"/>
    </row>
    <row r="6" spans="1:27" ht="18.899999999999999" customHeight="1" x14ac:dyDescent="0.25">
      <c r="A6" s="54" t="s">
        <v>14</v>
      </c>
      <c r="B6" s="39" t="s">
        <v>132</v>
      </c>
      <c r="C6" s="42" t="s">
        <v>132</v>
      </c>
      <c r="D6" s="40" t="s">
        <v>132</v>
      </c>
      <c r="E6" s="39">
        <v>72694184</v>
      </c>
      <c r="F6" s="42">
        <v>136719760.99490428</v>
      </c>
      <c r="G6" s="43">
        <f>(F6/E6)-1</f>
        <v>0.8807523995991795</v>
      </c>
      <c r="H6" s="42">
        <v>72694184</v>
      </c>
      <c r="I6" s="42">
        <v>136719760.99490428</v>
      </c>
      <c r="J6" s="41">
        <f>(I6/H6)-1</f>
        <v>0.8807523995991795</v>
      </c>
      <c r="K6" s="1"/>
      <c r="L6" s="1"/>
      <c r="M6" s="1"/>
      <c r="N6" s="1"/>
      <c r="O6" s="1"/>
      <c r="P6" s="1"/>
      <c r="Q6" s="1"/>
      <c r="R6" s="1"/>
      <c r="S6" s="1"/>
      <c r="T6" s="1"/>
      <c r="U6" s="1"/>
      <c r="V6" s="1"/>
      <c r="W6" s="1"/>
      <c r="X6" s="1"/>
      <c r="Y6" s="1"/>
      <c r="Z6" s="1"/>
      <c r="AA6" s="1"/>
    </row>
    <row r="7" spans="1:27" ht="18.899999999999999" customHeight="1" x14ac:dyDescent="0.25">
      <c r="A7" s="54" t="s">
        <v>22</v>
      </c>
      <c r="B7" s="39">
        <v>1141502</v>
      </c>
      <c r="C7" s="42">
        <v>1072981</v>
      </c>
      <c r="D7" s="43">
        <f>(C7/B7)-1</f>
        <v>-6.002705207700032E-2</v>
      </c>
      <c r="E7" s="39">
        <v>3079461</v>
      </c>
      <c r="F7" s="42">
        <v>2528781</v>
      </c>
      <c r="G7" s="43">
        <f>(F7/E7)-1</f>
        <v>-0.17882350190504115</v>
      </c>
      <c r="H7" s="42">
        <v>4220963</v>
      </c>
      <c r="I7" s="42">
        <v>3601762</v>
      </c>
      <c r="J7" s="41">
        <f>(I7/H7)-1</f>
        <v>-0.14669661875737838</v>
      </c>
      <c r="K7" s="1"/>
      <c r="L7" s="1"/>
      <c r="M7" s="1"/>
      <c r="N7" s="1"/>
      <c r="O7" s="1"/>
      <c r="P7" s="1"/>
      <c r="Q7" s="1"/>
      <c r="R7" s="1"/>
      <c r="S7" s="1"/>
      <c r="T7" s="1"/>
      <c r="U7" s="1"/>
      <c r="V7" s="1"/>
      <c r="W7" s="1"/>
      <c r="X7" s="1"/>
      <c r="Y7" s="1"/>
      <c r="Z7" s="1"/>
      <c r="AA7" s="1"/>
    </row>
    <row r="8" spans="1:27" ht="18.899999999999999" customHeight="1" x14ac:dyDescent="0.25">
      <c r="A8" s="54" t="s">
        <v>28</v>
      </c>
      <c r="B8" s="39">
        <v>427810</v>
      </c>
      <c r="C8" s="42">
        <v>340293</v>
      </c>
      <c r="D8" s="43">
        <f>(C8/B8)-1</f>
        <v>-0.20456978565250927</v>
      </c>
      <c r="E8" s="39">
        <v>1559097</v>
      </c>
      <c r="F8" s="42">
        <v>1201539</v>
      </c>
      <c r="G8" s="43">
        <f>(F8/E8)-1</f>
        <v>-0.2293365967608173</v>
      </c>
      <c r="H8" s="42">
        <v>1986907</v>
      </c>
      <c r="I8" s="42">
        <v>1541832</v>
      </c>
      <c r="J8" s="41">
        <f>(I8/H8)-1</f>
        <v>-0.22400394180502659</v>
      </c>
      <c r="K8" s="1"/>
      <c r="L8" s="1"/>
      <c r="M8" s="1"/>
      <c r="N8" s="1"/>
      <c r="O8" s="1"/>
      <c r="P8" s="1"/>
      <c r="Q8" s="1"/>
      <c r="R8" s="1"/>
      <c r="S8" s="1"/>
      <c r="T8" s="1"/>
      <c r="U8" s="1"/>
      <c r="V8" s="1"/>
      <c r="W8" s="1"/>
      <c r="X8" s="1"/>
      <c r="Y8" s="1"/>
      <c r="Z8" s="1"/>
      <c r="AA8" s="1"/>
    </row>
    <row r="9" spans="1:27" ht="18.899999999999999" customHeight="1" x14ac:dyDescent="0.25">
      <c r="A9" s="54" t="s">
        <v>183</v>
      </c>
      <c r="B9" s="39" t="s">
        <v>132</v>
      </c>
      <c r="C9" s="42" t="s">
        <v>132</v>
      </c>
      <c r="D9" s="40" t="s">
        <v>132</v>
      </c>
      <c r="E9" s="39" t="s">
        <v>132</v>
      </c>
      <c r="F9" s="42" t="s">
        <v>132</v>
      </c>
      <c r="G9" s="40" t="s">
        <v>132</v>
      </c>
      <c r="H9" s="39" t="s">
        <v>132</v>
      </c>
      <c r="I9" s="42" t="s">
        <v>132</v>
      </c>
      <c r="J9" s="40" t="s">
        <v>132</v>
      </c>
      <c r="K9" s="1"/>
      <c r="L9" s="1"/>
      <c r="M9" s="1"/>
      <c r="N9" s="1"/>
      <c r="O9" s="1"/>
      <c r="P9" s="1"/>
      <c r="Q9" s="1"/>
      <c r="R9" s="1"/>
      <c r="S9" s="1"/>
      <c r="T9" s="1"/>
      <c r="U9" s="1"/>
      <c r="V9" s="1"/>
      <c r="W9" s="1"/>
      <c r="X9" s="1"/>
      <c r="Y9" s="1"/>
      <c r="Z9" s="1"/>
      <c r="AA9" s="1"/>
    </row>
    <row r="10" spans="1:27" ht="18.899999999999999" customHeight="1" thickBot="1" x14ac:dyDescent="0.3">
      <c r="A10" s="11" t="s">
        <v>35</v>
      </c>
      <c r="B10" s="8">
        <f>SUM(B6:B9)</f>
        <v>1569312</v>
      </c>
      <c r="C10" s="12">
        <f>SUM(C6:C9)</f>
        <v>1413274</v>
      </c>
      <c r="D10" s="32">
        <f>(C10/B10)-1</f>
        <v>-9.9430833384311135E-2</v>
      </c>
      <c r="E10" s="8">
        <f>SUM(E6:E9)</f>
        <v>77332742</v>
      </c>
      <c r="F10" s="12">
        <f>SUM(F6:F9)</f>
        <v>140450080.99490428</v>
      </c>
      <c r="G10" s="32">
        <f>(F10/E10)-1</f>
        <v>0.81617872795593205</v>
      </c>
      <c r="H10" s="12">
        <f>SUM(H6:H9)</f>
        <v>78902054</v>
      </c>
      <c r="I10" s="12">
        <f>SUM(I6:I9)</f>
        <v>141863354.99490428</v>
      </c>
      <c r="J10" s="26">
        <f>(I10/H10)-1</f>
        <v>0.79796783230642232</v>
      </c>
      <c r="K10" s="1"/>
      <c r="L10" s="1"/>
      <c r="M10" s="1"/>
      <c r="N10" s="1"/>
      <c r="O10" s="1"/>
      <c r="P10" s="1"/>
      <c r="Q10" s="1"/>
      <c r="R10" s="1"/>
      <c r="S10" s="1"/>
      <c r="T10" s="1"/>
      <c r="U10" s="1"/>
      <c r="V10" s="1"/>
      <c r="W10" s="1"/>
      <c r="X10" s="1"/>
      <c r="Y10" s="1"/>
      <c r="Z10" s="1"/>
      <c r="AA10" s="1"/>
    </row>
    <row r="11" spans="1:27" ht="18.899999999999999" customHeight="1" x14ac:dyDescent="0.25">
      <c r="A11" s="198"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12.9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243"/>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6" orientation="portrait" verticalDpi="0" r:id="rId1"/>
  <ignoredErrors>
    <ignoredError sqref="D10 G10" formula="1"/>
    <ignoredError sqref="F10 H10:I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447-2CC7-419C-8226-7B647E7CA80B}">
  <sheetPr>
    <pageSetUpPr fitToPage="1"/>
  </sheetPr>
  <dimension ref="A1:AA48"/>
  <sheetViews>
    <sheetView showGridLines="0" zoomScaleNormal="100" workbookViewId="0">
      <selection activeCell="L4" sqref="L4"/>
    </sheetView>
  </sheetViews>
  <sheetFormatPr defaultColWidth="9.109375" defaultRowHeight="12" x14ac:dyDescent="0.25"/>
  <cols>
    <col min="1" max="1" width="21.6640625" style="3" customWidth="1"/>
    <col min="2" max="2" width="12.6640625" style="3" customWidth="1"/>
    <col min="3" max="3" width="13.6640625" style="3" customWidth="1"/>
    <col min="4" max="10" width="10.6640625" style="3" customWidth="1"/>
    <col min="11" max="11" width="2.33203125" style="3" customWidth="1"/>
    <col min="12" max="16384" width="9.109375" style="3"/>
  </cols>
  <sheetData>
    <row r="1" spans="1:27" ht="6.75" customHeight="1" x14ac:dyDescent="0.25"/>
    <row r="2" spans="1:27" ht="18.899999999999999" customHeight="1" x14ac:dyDescent="0.3">
      <c r="A2" s="14" t="s">
        <v>191</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6" t="str">
        <f>+'1'!A4</f>
        <v>Janeiro-julho</v>
      </c>
      <c r="B4" s="247" t="s">
        <v>133</v>
      </c>
      <c r="C4" s="248"/>
      <c r="D4" s="249"/>
      <c r="E4" s="247" t="s">
        <v>108</v>
      </c>
      <c r="F4" s="248"/>
      <c r="G4" s="249"/>
      <c r="H4" s="248" t="s">
        <v>109</v>
      </c>
      <c r="I4" s="248"/>
      <c r="J4" s="248"/>
      <c r="K4" s="1"/>
      <c r="L4" s="1"/>
      <c r="M4" s="1"/>
      <c r="N4" s="1"/>
      <c r="O4" s="1"/>
      <c r="P4" s="1"/>
      <c r="Q4" s="1"/>
      <c r="R4" s="1"/>
      <c r="S4" s="1"/>
      <c r="T4" s="1"/>
      <c r="U4" s="1"/>
      <c r="V4" s="1"/>
      <c r="W4" s="1"/>
      <c r="X4" s="1"/>
      <c r="Y4" s="1"/>
      <c r="Z4" s="1"/>
      <c r="AA4" s="1"/>
    </row>
    <row r="5" spans="1:27" ht="30" customHeight="1" x14ac:dyDescent="0.25">
      <c r="A5" s="9" t="s">
        <v>141</v>
      </c>
      <c r="B5" s="17">
        <v>2023</v>
      </c>
      <c r="C5" s="18">
        <v>2024</v>
      </c>
      <c r="D5" s="55" t="s">
        <v>187</v>
      </c>
      <c r="E5" s="17">
        <v>2023</v>
      </c>
      <c r="F5" s="18">
        <v>2024</v>
      </c>
      <c r="G5" s="55" t="s">
        <v>187</v>
      </c>
      <c r="H5" s="17">
        <v>2023</v>
      </c>
      <c r="I5" s="18">
        <v>2024</v>
      </c>
      <c r="J5" s="55" t="s">
        <v>187</v>
      </c>
      <c r="K5" s="1"/>
      <c r="L5" s="1"/>
      <c r="M5" s="1"/>
      <c r="N5" s="1"/>
      <c r="O5" s="1"/>
      <c r="P5" s="1"/>
      <c r="Q5" s="1"/>
      <c r="R5" s="1"/>
      <c r="S5" s="1"/>
      <c r="T5" s="1"/>
      <c r="U5" s="1"/>
      <c r="V5" s="1"/>
      <c r="W5" s="1"/>
      <c r="X5" s="1"/>
      <c r="Y5" s="1"/>
      <c r="Z5" s="1"/>
      <c r="AA5" s="1"/>
    </row>
    <row r="6" spans="1:27" ht="18.899999999999999" customHeight="1" x14ac:dyDescent="0.25">
      <c r="A6" s="54" t="s">
        <v>14</v>
      </c>
      <c r="B6" s="36">
        <v>72694184</v>
      </c>
      <c r="C6" s="37">
        <v>136719760.99490428</v>
      </c>
      <c r="D6" s="38">
        <f>(C6/B6)-1</f>
        <v>0.8807523995991795</v>
      </c>
      <c r="E6" s="42">
        <v>224464</v>
      </c>
      <c r="F6" s="37">
        <v>335801</v>
      </c>
      <c r="G6" s="38">
        <f>(F6/E6)-1</f>
        <v>0.49601272364388049</v>
      </c>
      <c r="H6" s="56">
        <v>3.0877848494729647E-3</v>
      </c>
      <c r="I6" s="56">
        <v>2.4561262948120258E-3</v>
      </c>
      <c r="J6" s="41">
        <f>(I6/H6)-1</f>
        <v>-0.20456689356732638</v>
      </c>
      <c r="K6" s="1"/>
      <c r="L6" s="1"/>
      <c r="M6" s="1"/>
      <c r="N6" s="1"/>
      <c r="O6" s="1"/>
      <c r="P6" s="1"/>
      <c r="Q6" s="1"/>
      <c r="R6" s="1"/>
      <c r="S6" s="1"/>
      <c r="T6" s="1"/>
      <c r="U6" s="1"/>
      <c r="V6" s="1"/>
      <c r="W6" s="1"/>
      <c r="X6" s="1"/>
      <c r="Y6" s="1"/>
      <c r="Z6" s="1"/>
      <c r="AA6" s="1"/>
    </row>
    <row r="7" spans="1:27" ht="18.899999999999999" customHeight="1" x14ac:dyDescent="0.25">
      <c r="A7" s="54" t="s">
        <v>22</v>
      </c>
      <c r="B7" s="39">
        <v>4220963</v>
      </c>
      <c r="C7" s="42">
        <v>3601762</v>
      </c>
      <c r="D7" s="43">
        <f t="shared" ref="D7:D8" si="0">(C7/B7)-1</f>
        <v>-0.14669661875737838</v>
      </c>
      <c r="E7" s="42">
        <v>147785</v>
      </c>
      <c r="F7" s="42">
        <v>110485</v>
      </c>
      <c r="G7" s="43">
        <f t="shared" ref="G7:G8" si="1">(F7/E7)-1</f>
        <v>-0.2523936800081199</v>
      </c>
      <c r="H7" s="56">
        <v>3.5012152440094833E-2</v>
      </c>
      <c r="I7" s="56">
        <v>3.067526394026035E-2</v>
      </c>
      <c r="J7" s="41">
        <f t="shared" ref="J7:J8" si="2">(I7/H7)-1</f>
        <v>-0.12386809143638977</v>
      </c>
      <c r="K7" s="1"/>
      <c r="L7" s="1"/>
      <c r="M7" s="1"/>
      <c r="N7" s="1"/>
      <c r="O7" s="1"/>
      <c r="P7" s="1"/>
      <c r="Q7" s="1"/>
      <c r="R7" s="1"/>
      <c r="S7" s="1"/>
      <c r="T7" s="1"/>
      <c r="U7" s="1"/>
      <c r="V7" s="1"/>
      <c r="W7" s="1"/>
      <c r="X7" s="1"/>
      <c r="Y7" s="1"/>
      <c r="Z7" s="1"/>
      <c r="AA7" s="1"/>
    </row>
    <row r="8" spans="1:27" ht="18.899999999999999" customHeight="1" x14ac:dyDescent="0.25">
      <c r="A8" s="54" t="s">
        <v>28</v>
      </c>
      <c r="B8" s="39">
        <v>1986907</v>
      </c>
      <c r="C8" s="42">
        <v>1541832</v>
      </c>
      <c r="D8" s="43">
        <f t="shared" si="0"/>
        <v>-0.22400394180502659</v>
      </c>
      <c r="E8" s="42">
        <v>140815</v>
      </c>
      <c r="F8" s="42">
        <v>98772</v>
      </c>
      <c r="G8" s="43">
        <f t="shared" si="1"/>
        <v>-0.29856904449099886</v>
      </c>
      <c r="H8" s="56">
        <v>7.0871460012974938E-2</v>
      </c>
      <c r="I8" s="56">
        <v>6.4061454166212659E-2</v>
      </c>
      <c r="J8" s="41">
        <f t="shared" si="2"/>
        <v>-9.6089537953860771E-2</v>
      </c>
      <c r="K8" s="1"/>
      <c r="L8" s="1"/>
      <c r="M8" s="1"/>
      <c r="N8" s="1"/>
      <c r="O8" s="1"/>
      <c r="P8" s="1"/>
      <c r="Q8" s="1"/>
      <c r="R8" s="1"/>
      <c r="S8" s="1"/>
      <c r="T8" s="1"/>
      <c r="U8" s="1"/>
      <c r="V8" s="1"/>
      <c r="W8" s="1"/>
      <c r="X8" s="1"/>
      <c r="Y8" s="1"/>
      <c r="Z8" s="1"/>
      <c r="AA8" s="1"/>
    </row>
    <row r="9" spans="1:27" ht="18.899999999999999" customHeight="1" x14ac:dyDescent="0.25">
      <c r="A9" s="54" t="s">
        <v>183</v>
      </c>
      <c r="B9" s="39" t="s">
        <v>132</v>
      </c>
      <c r="C9" s="42" t="s">
        <v>132</v>
      </c>
      <c r="D9" s="43" t="s">
        <v>132</v>
      </c>
      <c r="E9" s="42" t="s">
        <v>132</v>
      </c>
      <c r="F9" s="42" t="s">
        <v>132</v>
      </c>
      <c r="G9" s="43" t="s">
        <v>132</v>
      </c>
      <c r="H9" s="56" t="s">
        <v>132</v>
      </c>
      <c r="I9" s="56" t="s">
        <v>132</v>
      </c>
      <c r="J9" s="41" t="s">
        <v>132</v>
      </c>
      <c r="K9" s="1"/>
      <c r="L9" s="1"/>
      <c r="M9" s="1"/>
      <c r="N9" s="1"/>
      <c r="O9" s="1"/>
      <c r="P9" s="1"/>
      <c r="Q9" s="1"/>
      <c r="R9" s="1"/>
      <c r="S9" s="1"/>
      <c r="T9" s="1"/>
      <c r="U9" s="1"/>
      <c r="V9" s="1"/>
      <c r="W9" s="1"/>
      <c r="X9" s="1"/>
      <c r="Y9" s="1"/>
      <c r="Z9" s="1"/>
      <c r="AA9" s="1"/>
    </row>
    <row r="10" spans="1:27" ht="18.899999999999999" customHeight="1" thickBot="1" x14ac:dyDescent="0.3">
      <c r="A10" s="11" t="s">
        <v>182</v>
      </c>
      <c r="B10" s="8">
        <f>SUM(B6:B9)</f>
        <v>78902054</v>
      </c>
      <c r="C10" s="12">
        <f>SUM(C6:C9)</f>
        <v>141863354.99490428</v>
      </c>
      <c r="D10" s="32">
        <f>(C10/B10)-1</f>
        <v>0.79796783230642232</v>
      </c>
      <c r="E10" s="12">
        <f>SUM(E6:E9)</f>
        <v>513064</v>
      </c>
      <c r="F10" s="12">
        <f>SUM(F6:F9)</f>
        <v>545058</v>
      </c>
      <c r="G10" s="32">
        <f>(F10/E10)-1</f>
        <v>6.2358692092994161E-2</v>
      </c>
      <c r="H10" s="57">
        <f>E10/B10</f>
        <v>6.5025430136457542E-3</v>
      </c>
      <c r="I10" s="57">
        <f>F10/C10</f>
        <v>3.8421338619799203E-3</v>
      </c>
      <c r="J10" s="33">
        <f>(I10/H10)-1</f>
        <v>-0.40913364910972472</v>
      </c>
      <c r="K10" s="1"/>
      <c r="L10" s="1"/>
      <c r="M10" s="1"/>
      <c r="N10" s="1"/>
      <c r="O10" s="1"/>
      <c r="P10" s="1"/>
      <c r="Q10" s="1"/>
      <c r="R10" s="1"/>
      <c r="S10" s="1"/>
      <c r="T10" s="1"/>
      <c r="U10" s="1"/>
      <c r="V10" s="1"/>
      <c r="W10" s="1"/>
      <c r="X10" s="1"/>
      <c r="Y10" s="1"/>
      <c r="Z10" s="1"/>
      <c r="AA10" s="1"/>
    </row>
    <row r="11" spans="1:27" ht="18.899999999999999" customHeight="1" x14ac:dyDescent="0.25">
      <c r="A11" s="198"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3"/>
      <c r="B12" s="58"/>
      <c r="C12" s="58"/>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12.9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243"/>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3" orientation="portrait" verticalDpi="0" r:id="rId1"/>
  <ignoredErrors>
    <ignoredError sqref="B10 F10" formulaRange="1"/>
    <ignoredError sqref="D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73D4-F9C0-4EEB-9330-CDCD6627411D}">
  <dimension ref="A1:IN37"/>
  <sheetViews>
    <sheetView showGridLines="0" zoomScale="80" zoomScaleNormal="80" workbookViewId="0">
      <selection activeCell="E2" sqref="E2"/>
    </sheetView>
  </sheetViews>
  <sheetFormatPr defaultColWidth="9.109375" defaultRowHeight="15" customHeight="1" x14ac:dyDescent="0.3"/>
  <cols>
    <col min="1" max="1" width="7.88671875" style="172" customWidth="1"/>
    <col min="2" max="2" width="16" style="181" customWidth="1"/>
    <col min="3" max="3" width="54.6640625" style="172" customWidth="1"/>
    <col min="4" max="4" width="3.109375" style="172" customWidth="1"/>
    <col min="5" max="5" width="5.44140625" style="182" customWidth="1"/>
    <col min="6" max="7" width="9.109375" style="182"/>
    <col min="8" max="16384" width="9.109375" style="172"/>
  </cols>
  <sheetData>
    <row r="1" spans="1:248" ht="18.899999999999999" customHeight="1" x14ac:dyDescent="0.3"/>
    <row r="2" spans="1:248" ht="18.899999999999999" customHeight="1" x14ac:dyDescent="0.3">
      <c r="A2" s="244" t="s">
        <v>5</v>
      </c>
      <c r="B2" s="244"/>
      <c r="C2" s="244"/>
      <c r="D2" s="173"/>
      <c r="E2" s="183"/>
      <c r="F2" s="183"/>
      <c r="G2" s="18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row>
    <row r="3" spans="1:248" ht="6" customHeight="1" x14ac:dyDescent="0.3">
      <c r="B3" s="176"/>
      <c r="C3" s="173"/>
      <c r="D3" s="173"/>
      <c r="E3" s="183"/>
      <c r="F3" s="183"/>
      <c r="G3" s="18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row>
    <row r="4" spans="1:248" ht="18.899999999999999" customHeight="1" x14ac:dyDescent="0.3">
      <c r="B4" s="184" t="s">
        <v>6</v>
      </c>
      <c r="C4" s="185" t="s">
        <v>7</v>
      </c>
    </row>
    <row r="5" spans="1:248" ht="18.899999999999999" customHeight="1" x14ac:dyDescent="0.3">
      <c r="B5" s="184" t="s">
        <v>8</v>
      </c>
      <c r="C5" s="185" t="s">
        <v>9</v>
      </c>
    </row>
    <row r="6" spans="1:248" ht="18.899999999999999" customHeight="1" x14ac:dyDescent="0.3">
      <c r="B6" s="184" t="s">
        <v>10</v>
      </c>
      <c r="C6" s="185" t="s">
        <v>11</v>
      </c>
    </row>
    <row r="7" spans="1:248" ht="18.899999999999999" customHeight="1" x14ac:dyDescent="0.3">
      <c r="B7" s="184" t="s">
        <v>12</v>
      </c>
      <c r="C7" s="185" t="s">
        <v>13</v>
      </c>
    </row>
    <row r="8" spans="1:248" ht="18.899999999999999" customHeight="1" x14ac:dyDescent="0.3">
      <c r="B8" s="184" t="s">
        <v>71</v>
      </c>
      <c r="C8" s="185" t="s">
        <v>72</v>
      </c>
    </row>
    <row r="9" spans="1:248" ht="18.899999999999999" customHeight="1" x14ac:dyDescent="0.3">
      <c r="B9" s="186" t="s">
        <v>14</v>
      </c>
      <c r="C9" s="187" t="s">
        <v>15</v>
      </c>
    </row>
    <row r="10" spans="1:248" ht="18.899999999999999" customHeight="1" x14ac:dyDescent="0.3">
      <c r="B10" s="186" t="s">
        <v>16</v>
      </c>
      <c r="C10" s="187" t="s">
        <v>17</v>
      </c>
      <c r="E10" s="188"/>
      <c r="F10" s="188"/>
    </row>
    <row r="11" spans="1:248" ht="18.899999999999999" customHeight="1" x14ac:dyDescent="0.3">
      <c r="B11" s="186" t="s">
        <v>73</v>
      </c>
      <c r="C11" s="187" t="s">
        <v>78</v>
      </c>
      <c r="E11" s="188"/>
      <c r="F11" s="188"/>
    </row>
    <row r="12" spans="1:248" ht="18.899999999999999" customHeight="1" x14ac:dyDescent="0.3">
      <c r="B12" s="186" t="s">
        <v>74</v>
      </c>
      <c r="C12" s="187" t="s">
        <v>75</v>
      </c>
      <c r="E12" s="188"/>
      <c r="F12" s="188"/>
    </row>
    <row r="13" spans="1:248" ht="18.899999999999999" customHeight="1" x14ac:dyDescent="0.3">
      <c r="B13" s="186" t="s">
        <v>76</v>
      </c>
      <c r="C13" s="187" t="s">
        <v>77</v>
      </c>
      <c r="E13" s="188"/>
      <c r="F13" s="188"/>
    </row>
    <row r="14" spans="1:248" ht="18.899999999999999" customHeight="1" x14ac:dyDescent="0.3">
      <c r="B14" s="186" t="s">
        <v>18</v>
      </c>
      <c r="C14" s="187" t="s">
        <v>19</v>
      </c>
      <c r="E14" s="188"/>
      <c r="F14" s="188"/>
    </row>
    <row r="15" spans="1:248" ht="18.899999999999999" customHeight="1" x14ac:dyDescent="0.3">
      <c r="B15" s="186" t="s">
        <v>20</v>
      </c>
      <c r="C15" s="187" t="s">
        <v>21</v>
      </c>
      <c r="E15" s="188"/>
      <c r="F15" s="188"/>
    </row>
    <row r="16" spans="1:248" ht="18.899999999999999" customHeight="1" x14ac:dyDescent="0.3">
      <c r="B16" s="189" t="s">
        <v>22</v>
      </c>
      <c r="C16" s="187" t="s">
        <v>23</v>
      </c>
      <c r="E16" s="188"/>
      <c r="F16" s="188"/>
    </row>
    <row r="17" spans="1:6" ht="18.899999999999999" customHeight="1" x14ac:dyDescent="0.3">
      <c r="B17" s="189" t="s">
        <v>79</v>
      </c>
      <c r="C17" s="187" t="s">
        <v>80</v>
      </c>
      <c r="E17" s="188"/>
      <c r="F17" s="188"/>
    </row>
    <row r="18" spans="1:6" ht="18.899999999999999" customHeight="1" x14ac:dyDescent="0.3">
      <c r="B18" s="189" t="s">
        <v>24</v>
      </c>
      <c r="C18" s="187" t="s">
        <v>25</v>
      </c>
      <c r="E18" s="188"/>
      <c r="F18" s="188"/>
    </row>
    <row r="19" spans="1:6" ht="18.899999999999999" customHeight="1" x14ac:dyDescent="0.3">
      <c r="B19" s="189" t="s">
        <v>81</v>
      </c>
      <c r="C19" s="187" t="s">
        <v>82</v>
      </c>
      <c r="E19" s="188"/>
      <c r="F19" s="188"/>
    </row>
    <row r="20" spans="1:6" ht="18.899999999999999" customHeight="1" x14ac:dyDescent="0.3">
      <c r="B20" s="186" t="s">
        <v>26</v>
      </c>
      <c r="C20" s="187" t="s">
        <v>27</v>
      </c>
      <c r="E20" s="188"/>
      <c r="F20" s="188"/>
    </row>
    <row r="21" spans="1:6" ht="18.899999999999999" customHeight="1" x14ac:dyDescent="0.3">
      <c r="B21" s="186" t="s">
        <v>28</v>
      </c>
      <c r="C21" s="187" t="s">
        <v>29</v>
      </c>
      <c r="E21" s="188"/>
      <c r="F21" s="188"/>
    </row>
    <row r="22" spans="1:6" ht="18.899999999999999" customHeight="1" x14ac:dyDescent="0.3">
      <c r="A22" s="181"/>
      <c r="B22" s="186" t="s">
        <v>38</v>
      </c>
      <c r="C22" s="187" t="s">
        <v>39</v>
      </c>
      <c r="E22" s="188"/>
      <c r="F22" s="188"/>
    </row>
    <row r="23" spans="1:6" ht="18.899999999999999" customHeight="1" x14ac:dyDescent="0.3">
      <c r="A23" s="181"/>
      <c r="B23" s="189" t="s">
        <v>30</v>
      </c>
      <c r="C23" s="187" t="s">
        <v>128</v>
      </c>
      <c r="E23" s="188"/>
      <c r="F23" s="188"/>
    </row>
    <row r="24" spans="1:6" ht="18.899999999999999" customHeight="1" x14ac:dyDescent="0.3">
      <c r="A24" s="181"/>
      <c r="B24" s="189" t="s">
        <v>31</v>
      </c>
      <c r="C24" s="187" t="s">
        <v>151</v>
      </c>
      <c r="E24" s="188"/>
      <c r="F24" s="188"/>
    </row>
    <row r="25" spans="1:6" ht="18.899999999999999" customHeight="1" x14ac:dyDescent="0.3">
      <c r="A25" s="181"/>
      <c r="B25" s="190" t="s">
        <v>32</v>
      </c>
      <c r="C25" s="191" t="s">
        <v>33</v>
      </c>
      <c r="E25" s="188"/>
      <c r="F25" s="188"/>
    </row>
    <row r="26" spans="1:6" ht="18.899999999999999" customHeight="1" x14ac:dyDescent="0.3">
      <c r="A26" s="181"/>
      <c r="E26" s="188"/>
      <c r="F26" s="188"/>
    </row>
    <row r="27" spans="1:6" ht="18.899999999999999" customHeight="1" x14ac:dyDescent="0.3"/>
    <row r="28" spans="1:6" ht="18.899999999999999" customHeight="1" x14ac:dyDescent="0.3"/>
    <row r="29" spans="1:6" ht="18.899999999999999" customHeight="1" x14ac:dyDescent="0.3"/>
    <row r="30" spans="1:6" ht="18.899999999999999" customHeight="1" x14ac:dyDescent="0.3"/>
    <row r="31" spans="1:6" ht="18.899999999999999" customHeight="1" x14ac:dyDescent="0.3"/>
    <row r="32" spans="1:6" ht="18.899999999999999" customHeight="1" x14ac:dyDescent="0.3"/>
    <row r="33" ht="18.899999999999999" customHeight="1" x14ac:dyDescent="0.3"/>
    <row r="34" ht="18.899999999999999" customHeight="1" x14ac:dyDescent="0.3"/>
    <row r="35" ht="18.899999999999999" customHeight="1" x14ac:dyDescent="0.3"/>
    <row r="36" ht="18.899999999999999" customHeight="1" x14ac:dyDescent="0.3"/>
    <row r="37" ht="18.899999999999999" customHeight="1" x14ac:dyDescent="0.3"/>
  </sheetData>
  <mergeCells count="1">
    <mergeCell ref="A2:C2"/>
  </mergeCells>
  <pageMargins left="0.78740157480314965" right="0.78740157480314965" top="0.78740157480314965" bottom="0.78740157480314965" header="0" footer="0"/>
  <pageSetup paperSize="9" fitToHeight="2"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CD07-DDB2-478F-BE5B-76039A2A74DC}">
  <sheetPr>
    <pageSetUpPr fitToPage="1"/>
  </sheetPr>
  <dimension ref="A1:AA48"/>
  <sheetViews>
    <sheetView showGridLines="0" zoomScaleNormal="100" workbookViewId="0">
      <selection activeCell="F4" sqref="F4"/>
    </sheetView>
  </sheetViews>
  <sheetFormatPr defaultColWidth="9.109375" defaultRowHeight="12" x14ac:dyDescent="0.25"/>
  <cols>
    <col min="1" max="1" width="32.33203125" style="3" customWidth="1"/>
    <col min="2" max="4" width="12.6640625" style="3" customWidth="1"/>
    <col min="5" max="5" width="5.5546875" style="3" customWidth="1"/>
    <col min="6" max="16384" width="9.109375" style="3"/>
  </cols>
  <sheetData>
    <row r="1" spans="1:27" ht="5.25" customHeight="1" x14ac:dyDescent="0.25"/>
    <row r="2" spans="1:27" ht="18.899999999999999" customHeight="1" x14ac:dyDescent="0.3">
      <c r="A2" s="14" t="s">
        <v>192</v>
      </c>
      <c r="B2" s="15"/>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27" customHeight="1" x14ac:dyDescent="0.25">
      <c r="A4" s="16" t="str">
        <f>+'1'!A4</f>
        <v>Janeiro-julho</v>
      </c>
      <c r="B4" s="247" t="s">
        <v>110</v>
      </c>
      <c r="C4" s="248"/>
      <c r="D4" s="249"/>
      <c r="E4" s="1"/>
      <c r="F4" s="1"/>
      <c r="G4" s="1"/>
      <c r="H4" s="1"/>
      <c r="I4" s="1"/>
      <c r="J4" s="1"/>
      <c r="K4" s="1"/>
      <c r="L4" s="1"/>
      <c r="M4" s="1"/>
      <c r="N4" s="1"/>
      <c r="O4" s="1"/>
      <c r="P4" s="1"/>
      <c r="Q4" s="1"/>
      <c r="R4" s="1"/>
      <c r="S4" s="1"/>
      <c r="T4" s="1"/>
      <c r="U4" s="1"/>
      <c r="V4" s="1"/>
      <c r="W4" s="1"/>
      <c r="X4" s="1"/>
      <c r="Y4" s="1"/>
      <c r="Z4" s="1"/>
      <c r="AA4" s="1"/>
    </row>
    <row r="5" spans="1:27" ht="30" customHeight="1" x14ac:dyDescent="0.25">
      <c r="A5" s="9" t="s">
        <v>111</v>
      </c>
      <c r="B5" s="17">
        <v>2023</v>
      </c>
      <c r="C5" s="18">
        <v>2024</v>
      </c>
      <c r="D5" s="19" t="s">
        <v>187</v>
      </c>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54" t="s">
        <v>112</v>
      </c>
      <c r="B6" s="39">
        <v>321316</v>
      </c>
      <c r="C6" s="42">
        <v>395492</v>
      </c>
      <c r="D6" s="41">
        <f t="shared" ref="D6:D13" si="0">(C6/B6)-1</f>
        <v>0.23085062679729607</v>
      </c>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54" t="s">
        <v>113</v>
      </c>
      <c r="B7" s="39">
        <v>19730</v>
      </c>
      <c r="C7" s="42">
        <v>15499</v>
      </c>
      <c r="D7" s="41">
        <f t="shared" si="0"/>
        <v>-0.21444500760263563</v>
      </c>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54" t="s">
        <v>114</v>
      </c>
      <c r="B8" s="39">
        <v>11561</v>
      </c>
      <c r="C8" s="42">
        <v>9944</v>
      </c>
      <c r="D8" s="41">
        <f t="shared" si="0"/>
        <v>-0.13986679352997144</v>
      </c>
      <c r="E8" s="1"/>
      <c r="F8" s="1"/>
      <c r="G8" s="1"/>
      <c r="H8" s="1"/>
      <c r="I8" s="1"/>
      <c r="J8" s="1"/>
      <c r="K8" s="1"/>
      <c r="L8" s="1"/>
      <c r="M8" s="1"/>
      <c r="N8" s="1"/>
      <c r="O8" s="1"/>
      <c r="P8" s="1"/>
      <c r="Q8" s="1"/>
      <c r="R8" s="1"/>
      <c r="S8" s="1"/>
      <c r="T8" s="1"/>
      <c r="U8" s="1"/>
      <c r="V8" s="1"/>
      <c r="W8" s="1"/>
      <c r="X8" s="1"/>
      <c r="Y8" s="1"/>
      <c r="Z8" s="1"/>
      <c r="AA8" s="1"/>
    </row>
    <row r="9" spans="1:27" ht="18.899999999999999" customHeight="1" x14ac:dyDescent="0.25">
      <c r="A9" s="54" t="s">
        <v>115</v>
      </c>
      <c r="B9" s="39">
        <v>36636</v>
      </c>
      <c r="C9" s="42">
        <v>32144</v>
      </c>
      <c r="D9" s="41">
        <f t="shared" si="0"/>
        <v>-0.12261163882519921</v>
      </c>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54" t="s">
        <v>116</v>
      </c>
      <c r="B10" s="39">
        <v>13151</v>
      </c>
      <c r="C10" s="42">
        <v>8907</v>
      </c>
      <c r="D10" s="41">
        <f t="shared" si="0"/>
        <v>-0.32271310166527256</v>
      </c>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54" t="s">
        <v>152</v>
      </c>
      <c r="B11" s="39">
        <v>12489</v>
      </c>
      <c r="C11" s="42">
        <v>6884</v>
      </c>
      <c r="D11" s="41">
        <f t="shared" si="0"/>
        <v>-0.44879493954680116</v>
      </c>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4" t="s">
        <v>117</v>
      </c>
      <c r="B12" s="39">
        <v>1582</v>
      </c>
      <c r="C12" s="42">
        <v>1056</v>
      </c>
      <c r="D12" s="41">
        <f t="shared" si="0"/>
        <v>-0.33249051833122634</v>
      </c>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54" t="s">
        <v>118</v>
      </c>
      <c r="B13" s="39">
        <v>96599</v>
      </c>
      <c r="C13" s="42">
        <v>75132</v>
      </c>
      <c r="D13" s="41">
        <f t="shared" si="0"/>
        <v>-0.22222797337446554</v>
      </c>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thickBot="1" x14ac:dyDescent="0.3">
      <c r="A14" s="11" t="s">
        <v>35</v>
      </c>
      <c r="B14" s="8">
        <f>SUM(B6:B13)</f>
        <v>513064</v>
      </c>
      <c r="C14" s="12">
        <f>SUM(C6:C13)</f>
        <v>545058</v>
      </c>
      <c r="D14" s="26">
        <f t="shared" ref="D14" si="1">(C14/B14)-1</f>
        <v>6.2358692092994161E-2</v>
      </c>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14:C1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5768-495B-49DF-B272-9694375537C8}">
  <dimension ref="A1:AA48"/>
  <sheetViews>
    <sheetView showGridLines="0" zoomScale="106" zoomScaleNormal="106" workbookViewId="0">
      <selection activeCell="J4" sqref="J4"/>
    </sheetView>
  </sheetViews>
  <sheetFormatPr defaultColWidth="9.109375" defaultRowHeight="12" x14ac:dyDescent="0.25"/>
  <cols>
    <col min="1" max="1" width="21.6640625" style="3" customWidth="1"/>
    <col min="2" max="8" width="12.6640625" style="3" customWidth="1"/>
    <col min="9" max="16384" width="9.109375" style="3"/>
  </cols>
  <sheetData>
    <row r="1" spans="1:27" ht="6.75" customHeight="1" x14ac:dyDescent="0.25"/>
    <row r="2" spans="1:27" ht="18.899999999999999" customHeight="1" x14ac:dyDescent="0.3">
      <c r="A2" s="14" t="s">
        <v>211</v>
      </c>
      <c r="B2" s="15"/>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25.5" customHeight="1" x14ac:dyDescent="0.25">
      <c r="A4" s="16" t="str">
        <f>+'1'!A4</f>
        <v>Janeiro-julho</v>
      </c>
      <c r="B4" s="247" t="s">
        <v>119</v>
      </c>
      <c r="C4" s="248"/>
      <c r="D4" s="249"/>
      <c r="E4" s="247" t="s">
        <v>108</v>
      </c>
      <c r="F4" s="248"/>
      <c r="G4" s="248"/>
      <c r="H4" s="248"/>
      <c r="I4" s="1"/>
      <c r="J4" s="1"/>
      <c r="K4" s="1"/>
      <c r="L4" s="1"/>
      <c r="M4" s="1"/>
      <c r="N4" s="1"/>
      <c r="O4" s="1"/>
      <c r="P4" s="1"/>
      <c r="Q4" s="1"/>
      <c r="R4" s="1"/>
      <c r="S4" s="1"/>
      <c r="T4" s="1"/>
      <c r="U4" s="1"/>
      <c r="V4" s="1"/>
      <c r="W4" s="1"/>
      <c r="X4" s="1"/>
      <c r="Y4" s="1"/>
      <c r="Z4" s="1"/>
      <c r="AA4" s="1"/>
    </row>
    <row r="5" spans="1:27" ht="24" customHeight="1" x14ac:dyDescent="0.25">
      <c r="A5" s="270" t="s">
        <v>141</v>
      </c>
      <c r="B5" s="263">
        <v>2023</v>
      </c>
      <c r="C5" s="264">
        <v>2024</v>
      </c>
      <c r="D5" s="273" t="s">
        <v>187</v>
      </c>
      <c r="E5" s="17">
        <v>2023</v>
      </c>
      <c r="F5" s="35">
        <v>2024</v>
      </c>
      <c r="G5" s="275" t="s">
        <v>187</v>
      </c>
      <c r="H5" s="275"/>
      <c r="I5" s="1"/>
      <c r="J5" s="1"/>
      <c r="K5" s="1"/>
      <c r="L5" s="1"/>
      <c r="M5" s="1"/>
      <c r="N5" s="1"/>
      <c r="O5" s="1"/>
      <c r="P5" s="1"/>
      <c r="Q5" s="1"/>
      <c r="R5" s="1"/>
      <c r="S5" s="1"/>
      <c r="T5" s="1"/>
      <c r="U5" s="1"/>
      <c r="V5" s="1"/>
      <c r="W5" s="1"/>
      <c r="X5" s="1"/>
      <c r="Y5" s="1"/>
      <c r="Z5" s="1"/>
      <c r="AA5" s="1"/>
    </row>
    <row r="6" spans="1:27" ht="31.5" customHeight="1" x14ac:dyDescent="0.25">
      <c r="A6" s="270"/>
      <c r="B6" s="271"/>
      <c r="C6" s="272"/>
      <c r="D6" s="274"/>
      <c r="E6" s="261" t="s">
        <v>148</v>
      </c>
      <c r="F6" s="276"/>
      <c r="G6" s="201" t="s">
        <v>149</v>
      </c>
      <c r="H6" s="201" t="s">
        <v>150</v>
      </c>
      <c r="I6" s="1"/>
      <c r="J6" s="1"/>
      <c r="K6" s="1"/>
      <c r="L6" s="1"/>
      <c r="M6" s="1"/>
      <c r="N6" s="1"/>
      <c r="O6" s="1"/>
      <c r="P6" s="1"/>
      <c r="Q6" s="1"/>
      <c r="R6" s="1"/>
      <c r="S6" s="1"/>
      <c r="T6" s="1"/>
      <c r="U6" s="1"/>
      <c r="V6" s="1"/>
      <c r="W6" s="1"/>
      <c r="X6" s="1"/>
      <c r="Y6" s="1"/>
      <c r="Z6" s="1"/>
      <c r="AA6" s="1"/>
    </row>
    <row r="7" spans="1:27" ht="18.899999999999999" customHeight="1" x14ac:dyDescent="0.25">
      <c r="A7" s="277" t="s">
        <v>14</v>
      </c>
      <c r="B7" s="281">
        <v>72694184</v>
      </c>
      <c r="C7" s="282">
        <v>136719760.99490428</v>
      </c>
      <c r="D7" s="283">
        <f>(C7/B7)-1</f>
        <v>0.8807523995991795</v>
      </c>
      <c r="E7" s="39">
        <v>224464</v>
      </c>
      <c r="F7" s="40">
        <v>335801</v>
      </c>
      <c r="G7" s="41">
        <f>(F7/E7)-1</f>
        <v>0.49601272364388049</v>
      </c>
      <c r="H7" s="41"/>
      <c r="I7" s="1"/>
      <c r="J7" s="1"/>
      <c r="K7" s="1"/>
      <c r="L7" s="1"/>
      <c r="M7" s="1"/>
      <c r="N7" s="1"/>
      <c r="O7" s="1"/>
      <c r="P7" s="1"/>
      <c r="Q7" s="1"/>
      <c r="R7" s="1"/>
      <c r="S7" s="1"/>
      <c r="T7" s="1"/>
      <c r="U7" s="1"/>
      <c r="V7" s="1"/>
      <c r="W7" s="1"/>
      <c r="X7" s="1"/>
      <c r="Y7" s="1"/>
      <c r="Z7" s="1"/>
      <c r="AA7" s="1"/>
    </row>
    <row r="8" spans="1:27" ht="18.899999999999999" customHeight="1" x14ac:dyDescent="0.25">
      <c r="A8" s="277"/>
      <c r="B8" s="278"/>
      <c r="C8" s="279"/>
      <c r="D8" s="280"/>
      <c r="E8" s="44">
        <v>3.0877848494729647E-3</v>
      </c>
      <c r="F8" s="45">
        <v>2.4561262948120258E-3</v>
      </c>
      <c r="G8" s="41"/>
      <c r="H8" s="41">
        <f>(F8-E8)/E8</f>
        <v>-0.20456689356732641</v>
      </c>
      <c r="I8" s="1"/>
      <c r="J8" s="1"/>
      <c r="K8" s="1"/>
      <c r="L8" s="1"/>
      <c r="M8" s="1"/>
      <c r="N8" s="1"/>
      <c r="O8" s="1"/>
      <c r="P8" s="1"/>
      <c r="Q8" s="1"/>
      <c r="R8" s="1"/>
      <c r="S8" s="1"/>
      <c r="T8" s="1"/>
      <c r="U8" s="1"/>
      <c r="V8" s="1"/>
      <c r="W8" s="1"/>
      <c r="X8" s="1"/>
      <c r="Y8" s="1"/>
      <c r="Z8" s="1"/>
      <c r="AA8" s="1"/>
    </row>
    <row r="9" spans="1:27" ht="18.899999999999999" customHeight="1" x14ac:dyDescent="0.25">
      <c r="A9" s="277" t="s">
        <v>22</v>
      </c>
      <c r="B9" s="278">
        <v>3079461</v>
      </c>
      <c r="C9" s="279">
        <v>2528781</v>
      </c>
      <c r="D9" s="280">
        <f t="shared" ref="D9" si="0">(C9/B9)-1</f>
        <v>-0.17882350190504115</v>
      </c>
      <c r="E9" s="39">
        <v>63880</v>
      </c>
      <c r="F9" s="40">
        <v>43887</v>
      </c>
      <c r="G9" s="41">
        <f t="shared" ref="G9:G11" si="1">(F9/E9)-1</f>
        <v>-0.31297745773324981</v>
      </c>
      <c r="H9" s="41"/>
      <c r="I9" s="1"/>
      <c r="J9" s="1"/>
      <c r="K9" s="1"/>
      <c r="L9" s="1"/>
      <c r="M9" s="1"/>
      <c r="N9" s="1"/>
      <c r="O9" s="1"/>
      <c r="P9" s="1"/>
      <c r="Q9" s="1"/>
      <c r="R9" s="1"/>
      <c r="S9" s="1"/>
      <c r="T9" s="1"/>
      <c r="U9" s="1"/>
      <c r="V9" s="1"/>
      <c r="W9" s="1"/>
      <c r="X9" s="1"/>
      <c r="Y9" s="1"/>
      <c r="Z9" s="1"/>
      <c r="AA9" s="1"/>
    </row>
    <row r="10" spans="1:27" ht="18.899999999999999" customHeight="1" x14ac:dyDescent="0.25">
      <c r="A10" s="277"/>
      <c r="B10" s="278"/>
      <c r="C10" s="279"/>
      <c r="D10" s="280"/>
      <c r="E10" s="44">
        <v>2.0743889920995913E-2</v>
      </c>
      <c r="F10" s="45">
        <v>1.7355002271845606E-2</v>
      </c>
      <c r="G10" s="41"/>
      <c r="H10" s="41">
        <f t="shared" ref="H10:H12" si="2">(F10-E10)/E10</f>
        <v>-0.16336799231277477</v>
      </c>
      <c r="I10" s="1"/>
      <c r="J10" s="1"/>
      <c r="K10" s="1"/>
      <c r="L10" s="1"/>
      <c r="M10" s="1"/>
      <c r="N10" s="1"/>
      <c r="O10" s="1"/>
      <c r="P10" s="1"/>
      <c r="Q10" s="1"/>
      <c r="R10" s="1"/>
      <c r="S10" s="1"/>
      <c r="T10" s="1"/>
      <c r="U10" s="1"/>
      <c r="V10" s="1"/>
      <c r="W10" s="1"/>
      <c r="X10" s="1"/>
      <c r="Y10" s="1"/>
      <c r="Z10" s="1"/>
      <c r="AA10" s="1"/>
    </row>
    <row r="11" spans="1:27" ht="18.899999999999999" customHeight="1" x14ac:dyDescent="0.25">
      <c r="A11" s="277" t="s">
        <v>28</v>
      </c>
      <c r="B11" s="278">
        <v>1559097</v>
      </c>
      <c r="C11" s="279">
        <v>1201539</v>
      </c>
      <c r="D11" s="280">
        <f t="shared" ref="D11" si="3">(C11/B11)-1</f>
        <v>-0.2293365967608173</v>
      </c>
      <c r="E11" s="39">
        <v>32972</v>
      </c>
      <c r="F11" s="40">
        <v>15804</v>
      </c>
      <c r="G11" s="41">
        <f t="shared" si="1"/>
        <v>-0.52068421691131872</v>
      </c>
      <c r="H11" s="41"/>
      <c r="I11" s="1"/>
      <c r="J11" s="1"/>
      <c r="K11" s="1"/>
      <c r="L11" s="1"/>
      <c r="M11" s="1"/>
      <c r="N11" s="1"/>
      <c r="O11" s="1"/>
      <c r="P11" s="1"/>
      <c r="Q11" s="1"/>
      <c r="R11" s="1"/>
      <c r="S11" s="1"/>
      <c r="T11" s="1"/>
      <c r="U11" s="1"/>
      <c r="V11" s="1"/>
      <c r="W11" s="1"/>
      <c r="X11" s="1"/>
      <c r="Y11" s="1"/>
      <c r="Z11" s="1"/>
      <c r="AA11" s="1"/>
    </row>
    <row r="12" spans="1:27" ht="18.899999999999999" customHeight="1" x14ac:dyDescent="0.25">
      <c r="A12" s="277"/>
      <c r="B12" s="278"/>
      <c r="C12" s="279"/>
      <c r="D12" s="280"/>
      <c r="E12" s="44">
        <v>2.1148138954792423E-2</v>
      </c>
      <c r="F12" s="45">
        <v>1.3153131109352255E-2</v>
      </c>
      <c r="G12" s="41"/>
      <c r="H12" s="41">
        <f t="shared" si="2"/>
        <v>-0.37804782078133653</v>
      </c>
      <c r="I12" s="1"/>
      <c r="J12" s="1"/>
      <c r="K12" s="1"/>
      <c r="L12" s="1"/>
      <c r="M12" s="1"/>
      <c r="N12" s="1"/>
      <c r="O12" s="1"/>
      <c r="P12" s="1"/>
      <c r="Q12" s="1"/>
      <c r="R12" s="1"/>
      <c r="S12" s="1"/>
      <c r="T12" s="1"/>
      <c r="U12" s="1"/>
      <c r="V12" s="1"/>
      <c r="W12" s="1"/>
      <c r="X12" s="1"/>
      <c r="Y12" s="1"/>
      <c r="Z12" s="1"/>
      <c r="AA12" s="1"/>
    </row>
    <row r="13" spans="1:27" ht="18.899999999999999" customHeight="1" x14ac:dyDescent="0.25">
      <c r="A13" s="277" t="s">
        <v>181</v>
      </c>
      <c r="B13" s="278" t="s">
        <v>132</v>
      </c>
      <c r="C13" s="279" t="s">
        <v>132</v>
      </c>
      <c r="D13" s="280" t="s">
        <v>132</v>
      </c>
      <c r="E13" s="39" t="s">
        <v>132</v>
      </c>
      <c r="F13" s="40" t="s">
        <v>132</v>
      </c>
      <c r="G13" s="41" t="s">
        <v>132</v>
      </c>
      <c r="H13" s="41"/>
      <c r="I13" s="1"/>
      <c r="J13" s="1"/>
      <c r="K13" s="1"/>
      <c r="L13" s="1"/>
      <c r="M13" s="1"/>
      <c r="N13" s="1"/>
      <c r="O13" s="1"/>
      <c r="P13" s="1"/>
      <c r="Q13" s="1"/>
      <c r="R13" s="1"/>
      <c r="S13" s="1"/>
      <c r="T13" s="1"/>
      <c r="U13" s="1"/>
      <c r="V13" s="1"/>
      <c r="W13" s="1"/>
      <c r="X13" s="1"/>
      <c r="Y13" s="1"/>
      <c r="Z13" s="1"/>
      <c r="AA13" s="1"/>
    </row>
    <row r="14" spans="1:27" ht="18.899999999999999" customHeight="1" x14ac:dyDescent="0.25">
      <c r="A14" s="277"/>
      <c r="B14" s="278"/>
      <c r="C14" s="279"/>
      <c r="D14" s="280"/>
      <c r="E14" s="44" t="s">
        <v>132</v>
      </c>
      <c r="F14" s="45" t="s">
        <v>132</v>
      </c>
      <c r="G14" s="41"/>
      <c r="H14" s="46" t="s">
        <v>132</v>
      </c>
      <c r="I14" s="1"/>
      <c r="J14" s="1"/>
      <c r="K14" s="1"/>
      <c r="L14" s="1"/>
      <c r="M14" s="1"/>
      <c r="N14" s="1"/>
      <c r="O14" s="1"/>
      <c r="P14" s="1"/>
      <c r="Q14" s="1"/>
      <c r="R14" s="1"/>
      <c r="S14" s="1"/>
      <c r="T14" s="1"/>
      <c r="U14" s="1"/>
      <c r="V14" s="1"/>
      <c r="W14" s="1"/>
      <c r="X14" s="1"/>
      <c r="Y14" s="1"/>
      <c r="Z14" s="1"/>
      <c r="AA14" s="1"/>
    </row>
    <row r="15" spans="1:27" ht="18.899999999999999" customHeight="1" x14ac:dyDescent="0.25">
      <c r="A15" s="47"/>
      <c r="B15" s="284">
        <f>SUM(B7:B14)</f>
        <v>77332742</v>
      </c>
      <c r="C15" s="286">
        <f>SUM(C7:C14)</f>
        <v>140450080.99490428</v>
      </c>
      <c r="D15" s="288">
        <f>(C15/B15)-1</f>
        <v>0.81617872795593205</v>
      </c>
      <c r="E15" s="48">
        <f>E7+E9+E11</f>
        <v>321316</v>
      </c>
      <c r="F15" s="48">
        <f>F7+F9+F11</f>
        <v>395492</v>
      </c>
      <c r="G15" s="49">
        <f>(F15/E15)-1</f>
        <v>0.23085062679729607</v>
      </c>
      <c r="H15" s="50"/>
      <c r="I15" s="1"/>
      <c r="J15" s="1"/>
      <c r="K15" s="1"/>
      <c r="L15" s="1"/>
      <c r="M15" s="1"/>
      <c r="N15" s="1"/>
      <c r="O15" s="1"/>
      <c r="P15" s="1"/>
      <c r="Q15" s="1"/>
      <c r="R15" s="1"/>
      <c r="S15" s="1"/>
      <c r="T15" s="1"/>
      <c r="U15" s="1"/>
      <c r="V15" s="1"/>
      <c r="W15" s="1"/>
      <c r="X15" s="1"/>
      <c r="Y15" s="1"/>
      <c r="Z15" s="1"/>
      <c r="AA15" s="1"/>
    </row>
    <row r="16" spans="1:27" ht="18.899999999999999" customHeight="1" thickBot="1" x14ac:dyDescent="0.3">
      <c r="A16" s="11" t="s">
        <v>182</v>
      </c>
      <c r="B16" s="285"/>
      <c r="C16" s="287"/>
      <c r="D16" s="289"/>
      <c r="E16" s="51">
        <v>4.154980047131912E-3</v>
      </c>
      <c r="F16" s="52">
        <v>2.815890152561386E-3</v>
      </c>
      <c r="G16" s="26"/>
      <c r="H16" s="26">
        <f>(F16-E16)/E16</f>
        <v>-0.32228551747074435</v>
      </c>
      <c r="I16" s="1"/>
      <c r="J16" s="1"/>
      <c r="K16" s="1"/>
      <c r="L16" s="1"/>
      <c r="M16" s="1"/>
      <c r="N16" s="1"/>
      <c r="O16" s="1"/>
      <c r="P16" s="1"/>
      <c r="Q16" s="1"/>
      <c r="R16" s="1"/>
      <c r="S16" s="1"/>
      <c r="T16" s="1"/>
      <c r="U16" s="1"/>
      <c r="V16" s="1"/>
      <c r="W16" s="1"/>
      <c r="X16" s="1"/>
      <c r="Y16" s="1"/>
      <c r="Z16" s="1"/>
      <c r="AA16" s="1"/>
    </row>
    <row r="17" spans="1:27" ht="18.899999999999999" customHeight="1" x14ac:dyDescent="0.25">
      <c r="A17" s="198" t="s">
        <v>195</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53"/>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8.899999999999999"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8.899999999999999" customHeight="1" x14ac:dyDescent="0.25"/>
    <row r="37" spans="1:27" x14ac:dyDescent="0.25">
      <c r="G37" s="1"/>
    </row>
    <row r="48" spans="1:27" x14ac:dyDescent="0.25">
      <c r="I48" s="1"/>
    </row>
  </sheetData>
  <mergeCells count="27">
    <mergeCell ref="C7:C8"/>
    <mergeCell ref="D7:D8"/>
    <mergeCell ref="B15:B16"/>
    <mergeCell ref="C15:C16"/>
    <mergeCell ref="D15:D16"/>
    <mergeCell ref="B4:D4"/>
    <mergeCell ref="E4:H4"/>
    <mergeCell ref="A13:A14"/>
    <mergeCell ref="B13:B14"/>
    <mergeCell ref="C13:C14"/>
    <mergeCell ref="D13:D14"/>
    <mergeCell ref="A11:A12"/>
    <mergeCell ref="B11:B12"/>
    <mergeCell ref="C11:C12"/>
    <mergeCell ref="D11:D12"/>
    <mergeCell ref="A9:A10"/>
    <mergeCell ref="B9:B10"/>
    <mergeCell ref="C9:C10"/>
    <mergeCell ref="D9:D10"/>
    <mergeCell ref="A7:A8"/>
    <mergeCell ref="B7:B8"/>
    <mergeCell ref="A5:A6"/>
    <mergeCell ref="B5:B6"/>
    <mergeCell ref="C5:C6"/>
    <mergeCell ref="D5:D6"/>
    <mergeCell ref="G5:H5"/>
    <mergeCell ref="E6:F6"/>
  </mergeCells>
  <pageMargins left="0.7" right="0.7" top="0.75" bottom="0.75" header="0.3" footer="0.3"/>
  <pageSetup paperSize="9" scale="72" orientation="portrait" verticalDpi="0" r:id="rId1"/>
  <ignoredErrors>
    <ignoredError sqref="B15:D15 B16:D16 G16:H16 G15:H15"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4BC4-7137-4EC3-8CC7-A7F9EB30A59C}">
  <sheetPr>
    <pageSetUpPr fitToPage="1"/>
  </sheetPr>
  <dimension ref="A1:AA48"/>
  <sheetViews>
    <sheetView showGridLines="0" zoomScaleNormal="100" workbookViewId="0">
      <selection activeCell="K3" sqref="K3"/>
    </sheetView>
  </sheetViews>
  <sheetFormatPr defaultColWidth="9.109375" defaultRowHeight="12" x14ac:dyDescent="0.25"/>
  <cols>
    <col min="1" max="1" width="19.6640625" style="3" customWidth="1"/>
    <col min="2" max="8" width="12.6640625" style="3" customWidth="1"/>
    <col min="9" max="9" width="2.44140625" style="3" customWidth="1"/>
    <col min="10" max="16384" width="9.109375" style="3"/>
  </cols>
  <sheetData>
    <row r="1" spans="1:27" ht="6.75" customHeight="1" x14ac:dyDescent="0.25"/>
    <row r="2" spans="1:27" ht="18.899999999999999" customHeight="1" x14ac:dyDescent="0.3">
      <c r="A2" s="14" t="s">
        <v>212</v>
      </c>
      <c r="B2" s="15"/>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30.75" customHeight="1" x14ac:dyDescent="0.25">
      <c r="A4" s="16" t="str">
        <f>+'1'!A4</f>
        <v>Janeiro-julho</v>
      </c>
      <c r="B4" s="247" t="s">
        <v>121</v>
      </c>
      <c r="C4" s="248"/>
      <c r="D4" s="249"/>
      <c r="E4" s="247" t="s">
        <v>110</v>
      </c>
      <c r="F4" s="248"/>
      <c r="G4" s="248"/>
      <c r="H4" s="248"/>
      <c r="I4" s="1"/>
      <c r="J4" s="1"/>
      <c r="K4" s="1"/>
      <c r="L4" s="1"/>
      <c r="M4" s="1"/>
      <c r="N4" s="1"/>
      <c r="O4" s="1"/>
      <c r="P4" s="1"/>
      <c r="Q4" s="1"/>
      <c r="R4" s="1"/>
      <c r="S4" s="1"/>
      <c r="T4" s="1"/>
      <c r="U4" s="1"/>
      <c r="V4" s="1"/>
      <c r="W4" s="1"/>
      <c r="X4" s="1"/>
      <c r="Y4" s="1"/>
      <c r="Z4" s="1"/>
      <c r="AA4" s="1"/>
    </row>
    <row r="5" spans="1:27" ht="26.25" customHeight="1" x14ac:dyDescent="0.25">
      <c r="A5" s="270" t="s">
        <v>120</v>
      </c>
      <c r="B5" s="263">
        <v>2023</v>
      </c>
      <c r="C5" s="264">
        <v>2024</v>
      </c>
      <c r="D5" s="273" t="s">
        <v>187</v>
      </c>
      <c r="E5" s="27">
        <v>2023</v>
      </c>
      <c r="F5" s="27">
        <v>2024</v>
      </c>
      <c r="G5" s="292" t="s">
        <v>187</v>
      </c>
      <c r="H5" s="275"/>
      <c r="I5" s="1"/>
      <c r="J5" s="1"/>
      <c r="K5" s="1"/>
      <c r="L5" s="1"/>
      <c r="M5" s="1"/>
      <c r="N5" s="1"/>
      <c r="O5" s="1"/>
      <c r="P5" s="1"/>
      <c r="Q5" s="1"/>
      <c r="R5" s="1"/>
      <c r="S5" s="1"/>
      <c r="T5" s="1"/>
      <c r="U5" s="1"/>
      <c r="V5" s="1"/>
      <c r="W5" s="1"/>
      <c r="X5" s="1"/>
      <c r="Y5" s="1"/>
      <c r="Z5" s="1"/>
      <c r="AA5" s="1"/>
    </row>
    <row r="6" spans="1:27" ht="27" customHeight="1" x14ac:dyDescent="0.25">
      <c r="A6" s="270"/>
      <c r="B6" s="271"/>
      <c r="C6" s="272"/>
      <c r="D6" s="274"/>
      <c r="E6" s="260" t="s">
        <v>148</v>
      </c>
      <c r="F6" s="260"/>
      <c r="G6" s="200" t="s">
        <v>149</v>
      </c>
      <c r="H6" s="201" t="s">
        <v>150</v>
      </c>
      <c r="I6" s="1"/>
      <c r="J6" s="1"/>
      <c r="K6" s="1"/>
      <c r="L6" s="1"/>
      <c r="M6" s="1"/>
      <c r="N6" s="1"/>
      <c r="O6" s="1"/>
      <c r="P6" s="1"/>
      <c r="Q6" s="1"/>
      <c r="R6" s="1"/>
      <c r="S6" s="1"/>
      <c r="T6" s="1"/>
      <c r="U6" s="1"/>
      <c r="V6" s="1"/>
      <c r="W6" s="1"/>
      <c r="X6" s="1"/>
      <c r="Y6" s="1"/>
      <c r="Z6" s="1"/>
      <c r="AA6" s="1"/>
    </row>
    <row r="7" spans="1:27" ht="18.899999999999999" customHeight="1" x14ac:dyDescent="0.25">
      <c r="A7" s="290" t="s">
        <v>35</v>
      </c>
      <c r="B7" s="284">
        <v>1120649</v>
      </c>
      <c r="C7" s="286">
        <v>1055127</v>
      </c>
      <c r="D7" s="288">
        <f>(C7/B7)-1</f>
        <v>-5.8467905651100383E-2</v>
      </c>
      <c r="E7" s="29">
        <v>19730</v>
      </c>
      <c r="F7" s="29">
        <v>15499</v>
      </c>
      <c r="G7" s="30">
        <f>(F7/E7)-1</f>
        <v>-0.21444500760263563</v>
      </c>
      <c r="H7" s="31"/>
      <c r="I7" s="1"/>
      <c r="J7" s="1"/>
      <c r="K7" s="1"/>
      <c r="L7" s="1"/>
      <c r="M7" s="1"/>
      <c r="N7" s="1"/>
      <c r="O7" s="1"/>
      <c r="P7" s="1"/>
      <c r="Q7" s="1"/>
      <c r="R7" s="1"/>
      <c r="S7" s="1"/>
      <c r="T7" s="1"/>
      <c r="U7" s="1"/>
      <c r="V7" s="1"/>
      <c r="W7" s="1"/>
      <c r="X7" s="1"/>
      <c r="Y7" s="1"/>
      <c r="Z7" s="1"/>
      <c r="AA7" s="1"/>
    </row>
    <row r="8" spans="1:27" ht="18.899999999999999" customHeight="1" thickBot="1" x14ac:dyDescent="0.3">
      <c r="A8" s="291"/>
      <c r="B8" s="285"/>
      <c r="C8" s="287"/>
      <c r="D8" s="289"/>
      <c r="E8" s="33">
        <f>E7/B7</f>
        <v>1.7605869456002728E-2</v>
      </c>
      <c r="F8" s="33">
        <f>F7/C7</f>
        <v>1.4689226984050261E-2</v>
      </c>
      <c r="G8" s="34"/>
      <c r="H8" s="26">
        <f>(F8/E8)-1</f>
        <v>-0.16566307498991684</v>
      </c>
      <c r="I8" s="1"/>
      <c r="J8" s="1"/>
      <c r="K8" s="1"/>
      <c r="L8" s="1"/>
      <c r="M8" s="1"/>
      <c r="N8" s="1"/>
      <c r="O8" s="1"/>
      <c r="P8" s="1"/>
      <c r="Q8" s="1"/>
      <c r="R8" s="1"/>
      <c r="S8" s="1"/>
      <c r="T8" s="1"/>
      <c r="U8" s="1"/>
      <c r="V8" s="1"/>
      <c r="W8" s="1"/>
      <c r="X8" s="1"/>
      <c r="Y8" s="1"/>
      <c r="Z8" s="1"/>
      <c r="AA8" s="1"/>
    </row>
    <row r="9" spans="1:27"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7" spans="1:27" x14ac:dyDescent="0.25">
      <c r="G37" s="1"/>
    </row>
    <row r="48" spans="1:27" x14ac:dyDescent="0.25">
      <c r="I48" s="1"/>
    </row>
  </sheetData>
  <mergeCells count="12">
    <mergeCell ref="B4:D4"/>
    <mergeCell ref="E4:H4"/>
    <mergeCell ref="A7:A8"/>
    <mergeCell ref="B7:B8"/>
    <mergeCell ref="C7:C8"/>
    <mergeCell ref="D7:D8"/>
    <mergeCell ref="A5:A6"/>
    <mergeCell ref="B5:B6"/>
    <mergeCell ref="C5:C6"/>
    <mergeCell ref="D5:D6"/>
    <mergeCell ref="G5:H5"/>
    <mergeCell ref="E6:F6"/>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A722-07FE-4348-94C1-50848E912BEA}">
  <sheetPr>
    <pageSetUpPr fitToPage="1"/>
  </sheetPr>
  <dimension ref="A1:AA48"/>
  <sheetViews>
    <sheetView showGridLines="0" zoomScaleNormal="100" workbookViewId="0">
      <selection activeCell="F3" sqref="F3"/>
    </sheetView>
  </sheetViews>
  <sheetFormatPr defaultColWidth="9.109375" defaultRowHeight="12" x14ac:dyDescent="0.25"/>
  <cols>
    <col min="1" max="1" width="34.6640625" style="3" customWidth="1"/>
    <col min="2" max="4" width="10.6640625" style="3" customWidth="1"/>
    <col min="5" max="5" width="3.33203125" style="3" customWidth="1"/>
    <col min="6" max="16384" width="9.109375" style="3"/>
  </cols>
  <sheetData>
    <row r="1" spans="1:27" ht="6.75" customHeight="1" x14ac:dyDescent="0.25"/>
    <row r="2" spans="1:27" ht="18.899999999999999" customHeight="1" x14ac:dyDescent="0.3">
      <c r="A2" s="14" t="s">
        <v>213</v>
      </c>
      <c r="B2" s="15"/>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24" customHeight="1" x14ac:dyDescent="0.25">
      <c r="A4" s="16" t="str">
        <f>+'1'!A4</f>
        <v>Janeiro-julho</v>
      </c>
      <c r="B4" s="247" t="s">
        <v>123</v>
      </c>
      <c r="C4" s="248"/>
      <c r="D4" s="249"/>
      <c r="E4" s="1"/>
      <c r="F4" s="1"/>
      <c r="G4" s="1"/>
      <c r="H4" s="1"/>
      <c r="I4" s="1"/>
      <c r="J4" s="1"/>
      <c r="K4" s="1"/>
      <c r="L4" s="1"/>
      <c r="M4" s="1"/>
      <c r="N4" s="1"/>
      <c r="O4" s="1"/>
      <c r="P4" s="1"/>
      <c r="Q4" s="1"/>
      <c r="R4" s="1"/>
      <c r="S4" s="1"/>
      <c r="T4" s="1"/>
      <c r="U4" s="1"/>
      <c r="V4" s="1"/>
      <c r="W4" s="1"/>
      <c r="X4" s="1"/>
      <c r="Y4" s="1"/>
      <c r="Z4" s="1"/>
      <c r="AA4" s="1"/>
    </row>
    <row r="5" spans="1:27" ht="30" customHeight="1" x14ac:dyDescent="0.25">
      <c r="A5" s="9" t="s">
        <v>111</v>
      </c>
      <c r="B5" s="17">
        <v>2023</v>
      </c>
      <c r="C5" s="18">
        <v>2024</v>
      </c>
      <c r="D5" s="19" t="s">
        <v>187</v>
      </c>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20" t="s">
        <v>208</v>
      </c>
      <c r="B6" s="21">
        <v>11767</v>
      </c>
      <c r="C6" s="22">
        <v>7409</v>
      </c>
      <c r="D6" s="23">
        <f>(C6/B6)-1</f>
        <v>-0.37035778023285459</v>
      </c>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20" t="s">
        <v>122</v>
      </c>
      <c r="B7" s="24">
        <v>7439</v>
      </c>
      <c r="C7" s="10">
        <v>4332</v>
      </c>
      <c r="D7" s="25">
        <f t="shared" ref="D7:D9" si="0">(C7/B7)-1</f>
        <v>-0.41766366447103109</v>
      </c>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20" t="s">
        <v>118</v>
      </c>
      <c r="B8" s="24">
        <v>2037</v>
      </c>
      <c r="C8" s="10">
        <v>1268</v>
      </c>
      <c r="D8" s="25">
        <f t="shared" si="0"/>
        <v>-0.37751595483554246</v>
      </c>
      <c r="E8" s="1"/>
      <c r="F8" s="1"/>
      <c r="G8" s="1"/>
      <c r="H8" s="1"/>
      <c r="I8" s="1"/>
      <c r="J8" s="1"/>
      <c r="K8" s="1"/>
      <c r="L8" s="1"/>
      <c r="M8" s="1"/>
      <c r="N8" s="1"/>
      <c r="O8" s="1"/>
      <c r="P8" s="1"/>
      <c r="Q8" s="1"/>
      <c r="R8" s="1"/>
      <c r="S8" s="1"/>
      <c r="T8" s="1"/>
      <c r="U8" s="1"/>
      <c r="V8" s="1"/>
      <c r="W8" s="1"/>
      <c r="X8" s="1"/>
      <c r="Y8" s="1"/>
      <c r="Z8" s="1"/>
      <c r="AA8" s="1"/>
    </row>
    <row r="9" spans="1:27" ht="18.899999999999999" customHeight="1" thickBot="1" x14ac:dyDescent="0.3">
      <c r="A9" s="11" t="s">
        <v>35</v>
      </c>
      <c r="B9" s="8">
        <f>SUM(B6:B8)</f>
        <v>21243</v>
      </c>
      <c r="C9" s="12">
        <f>SUM(C6:C8)</f>
        <v>13009</v>
      </c>
      <c r="D9" s="26">
        <f t="shared" si="0"/>
        <v>-0.38761003624723434</v>
      </c>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9:C9"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1606-A70F-4C00-856A-128CE46064D9}">
  <sheetPr>
    <pageSetUpPr fitToPage="1"/>
  </sheetPr>
  <dimension ref="A1:AA47"/>
  <sheetViews>
    <sheetView showGridLines="0" zoomScaleNormal="100" workbookViewId="0">
      <selection activeCell="H8" sqref="H8"/>
    </sheetView>
  </sheetViews>
  <sheetFormatPr defaultColWidth="9.109375" defaultRowHeight="12" x14ac:dyDescent="0.25"/>
  <cols>
    <col min="1" max="1" width="27.109375" style="3" customWidth="1"/>
    <col min="2" max="2" width="22.88671875" style="3" customWidth="1"/>
    <col min="3" max="3" width="3.88671875" style="3" customWidth="1"/>
    <col min="4" max="16384" width="9.109375" style="3"/>
  </cols>
  <sheetData>
    <row r="1" spans="1:27" ht="6.75" customHeight="1" x14ac:dyDescent="0.25">
      <c r="A1" s="2"/>
      <c r="B1" s="2"/>
      <c r="C1" s="1"/>
      <c r="D1" s="1"/>
      <c r="E1" s="1"/>
      <c r="F1" s="1"/>
      <c r="G1" s="1"/>
      <c r="H1" s="1"/>
      <c r="I1" s="1"/>
      <c r="J1" s="1"/>
      <c r="K1" s="1"/>
      <c r="L1" s="1"/>
      <c r="M1" s="1"/>
      <c r="N1" s="1"/>
      <c r="O1" s="1"/>
      <c r="P1" s="1"/>
      <c r="Q1" s="1"/>
      <c r="R1" s="1"/>
      <c r="S1" s="1"/>
      <c r="T1" s="1"/>
      <c r="U1" s="1"/>
      <c r="V1" s="1"/>
      <c r="W1" s="1"/>
      <c r="X1" s="1"/>
      <c r="Y1" s="1"/>
      <c r="Z1" s="1"/>
      <c r="AA1" s="1"/>
    </row>
    <row r="2" spans="1:27" ht="21" customHeight="1" x14ac:dyDescent="0.3">
      <c r="A2" s="14" t="s">
        <v>217</v>
      </c>
      <c r="B2" s="202"/>
      <c r="C2" s="202"/>
      <c r="D2" s="202"/>
      <c r="E2" s="202"/>
      <c r="F2" s="1"/>
      <c r="G2" s="1"/>
      <c r="H2" s="1"/>
      <c r="I2" s="1"/>
      <c r="J2" s="1"/>
      <c r="K2" s="1"/>
      <c r="L2" s="1"/>
      <c r="M2" s="1"/>
      <c r="N2" s="1"/>
      <c r="O2" s="1"/>
      <c r="P2" s="1"/>
      <c r="Q2" s="1"/>
      <c r="R2" s="1"/>
      <c r="S2" s="1"/>
      <c r="T2" s="1"/>
      <c r="U2" s="1"/>
      <c r="V2" s="1"/>
      <c r="W2" s="1"/>
      <c r="X2" s="1"/>
      <c r="Y2" s="1"/>
      <c r="Z2" s="1"/>
      <c r="AA2" s="1"/>
    </row>
    <row r="3" spans="1:27" ht="17.100000000000001" customHeight="1" thickBot="1" x14ac:dyDescent="0.3">
      <c r="A3" s="9"/>
      <c r="B3" s="9"/>
      <c r="C3" s="9"/>
      <c r="D3" s="1"/>
      <c r="E3" s="1"/>
      <c r="F3" s="1"/>
      <c r="G3" s="1"/>
      <c r="H3" s="1"/>
      <c r="I3" s="1"/>
      <c r="J3" s="1"/>
      <c r="K3" s="1"/>
      <c r="L3" s="1"/>
      <c r="M3" s="1"/>
      <c r="N3" s="1"/>
      <c r="O3" s="1"/>
      <c r="P3" s="1"/>
      <c r="Q3" s="1"/>
      <c r="R3" s="1"/>
      <c r="S3" s="1"/>
      <c r="T3" s="1"/>
      <c r="U3" s="1"/>
      <c r="V3" s="1"/>
      <c r="W3" s="1"/>
      <c r="X3" s="1"/>
      <c r="Y3" s="1"/>
      <c r="Z3" s="1"/>
      <c r="AA3" s="1"/>
    </row>
    <row r="4" spans="1:27" ht="23.25" customHeight="1" x14ac:dyDescent="0.25">
      <c r="A4" s="211" t="s">
        <v>124</v>
      </c>
      <c r="B4" s="210" t="s">
        <v>125</v>
      </c>
      <c r="C4" s="1"/>
      <c r="D4" s="1"/>
      <c r="E4" s="1"/>
      <c r="F4" s="1"/>
      <c r="G4" s="1"/>
      <c r="H4" s="1"/>
      <c r="I4" s="1"/>
      <c r="J4" s="1"/>
      <c r="K4" s="1"/>
      <c r="L4" s="1"/>
      <c r="M4" s="1"/>
      <c r="N4" s="1"/>
      <c r="O4" s="1"/>
      <c r="P4" s="1"/>
      <c r="Q4" s="1"/>
      <c r="R4" s="1"/>
      <c r="S4" s="1"/>
      <c r="T4" s="1"/>
      <c r="U4" s="1"/>
      <c r="V4" s="1"/>
      <c r="W4" s="1"/>
      <c r="X4" s="1"/>
      <c r="Y4" s="1"/>
      <c r="Z4" s="1"/>
      <c r="AA4" s="1"/>
    </row>
    <row r="5" spans="1:27" ht="18.899999999999999" customHeight="1" x14ac:dyDescent="0.25">
      <c r="A5" s="212">
        <v>0</v>
      </c>
      <c r="B5" s="24">
        <v>3749</v>
      </c>
      <c r="C5" s="1"/>
      <c r="D5" s="1"/>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212">
        <v>1</v>
      </c>
      <c r="B6" s="24">
        <v>37</v>
      </c>
      <c r="C6" s="1"/>
      <c r="D6" s="1"/>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212">
        <v>2</v>
      </c>
      <c r="B7" s="24">
        <v>184</v>
      </c>
      <c r="C7" s="1"/>
      <c r="D7" s="1"/>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212">
        <v>3</v>
      </c>
      <c r="B8" s="24">
        <v>5759</v>
      </c>
      <c r="C8" s="1"/>
      <c r="D8" s="1"/>
      <c r="E8" s="1"/>
      <c r="F8" s="1"/>
      <c r="G8" s="1"/>
      <c r="H8" s="1"/>
      <c r="I8" s="1"/>
      <c r="J8" s="1"/>
      <c r="K8" s="1"/>
      <c r="L8" s="1"/>
      <c r="M8" s="1"/>
      <c r="N8" s="1"/>
      <c r="O8" s="1"/>
      <c r="P8" s="1"/>
      <c r="Q8" s="1"/>
      <c r="R8" s="1"/>
      <c r="S8" s="1"/>
      <c r="T8" s="1"/>
      <c r="U8" s="1"/>
      <c r="V8" s="1"/>
      <c r="W8" s="1"/>
      <c r="X8" s="1"/>
      <c r="Y8" s="1"/>
      <c r="Z8" s="1"/>
      <c r="AA8" s="1"/>
    </row>
    <row r="9" spans="1:27" ht="18.899999999999999" customHeight="1" x14ac:dyDescent="0.25">
      <c r="A9" s="212">
        <v>4</v>
      </c>
      <c r="B9" s="24">
        <v>1224</v>
      </c>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212">
        <v>5</v>
      </c>
      <c r="B10" s="24">
        <v>2419</v>
      </c>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212">
        <v>6</v>
      </c>
      <c r="B11" s="24">
        <v>1632</v>
      </c>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212">
        <v>7</v>
      </c>
      <c r="B12" s="24">
        <v>8557</v>
      </c>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212">
        <v>8</v>
      </c>
      <c r="B13" s="24">
        <v>2907</v>
      </c>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212">
        <v>9</v>
      </c>
      <c r="B14" s="24">
        <v>55395</v>
      </c>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212">
        <v>10</v>
      </c>
      <c r="B15" s="24">
        <v>12009</v>
      </c>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212">
        <v>11</v>
      </c>
      <c r="B16" s="24">
        <v>102581</v>
      </c>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212">
        <v>12</v>
      </c>
      <c r="B17" s="24">
        <v>10211</v>
      </c>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212">
        <v>13</v>
      </c>
      <c r="B18" s="24">
        <v>505578</v>
      </c>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thickBot="1" x14ac:dyDescent="0.3">
      <c r="A19" s="213" t="s">
        <v>35</v>
      </c>
      <c r="B19" s="8">
        <f>SUM(B5:B18)</f>
        <v>712242</v>
      </c>
      <c r="C19" s="1"/>
      <c r="D19" s="1"/>
      <c r="E19" s="1"/>
      <c r="F19" s="1"/>
      <c r="G19" s="1"/>
      <c r="H19" s="1"/>
      <c r="I19" s="1"/>
      <c r="J19" s="1"/>
      <c r="K19" s="1"/>
      <c r="L19" s="1"/>
      <c r="M19" s="1"/>
      <c r="N19" s="1"/>
      <c r="O19" s="1"/>
      <c r="P19" s="1"/>
      <c r="Q19" s="1"/>
      <c r="R19" s="1"/>
      <c r="S19" s="1"/>
      <c r="T19" s="1"/>
      <c r="U19" s="1"/>
      <c r="V19" s="1"/>
      <c r="W19" s="1"/>
      <c r="X19" s="1"/>
      <c r="Y19" s="1"/>
      <c r="Z19" s="1"/>
      <c r="AA19" s="1"/>
    </row>
    <row r="20" spans="1:27" ht="17.100000000000001" customHeight="1" x14ac:dyDescent="0.25">
      <c r="A20" s="1"/>
      <c r="B20" s="13"/>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6" spans="1:27" x14ac:dyDescent="0.25">
      <c r="G36" s="1"/>
    </row>
    <row r="47" spans="1:27" x14ac:dyDescent="0.25">
      <c r="I47" s="1"/>
    </row>
  </sheetData>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587-2A79-4EBF-9F09-419667FE6AC2}">
  <sheetPr>
    <pageSetUpPr fitToPage="1"/>
  </sheetPr>
  <dimension ref="A1:AB46"/>
  <sheetViews>
    <sheetView showGridLines="0" zoomScaleNormal="100" workbookViewId="0">
      <selection activeCell="N2" sqref="N2"/>
    </sheetView>
  </sheetViews>
  <sheetFormatPr defaultColWidth="9.109375" defaultRowHeight="12" x14ac:dyDescent="0.25"/>
  <cols>
    <col min="1" max="1" width="20.6640625" style="3" customWidth="1"/>
    <col min="2" max="11" width="9.109375" style="3" customWidth="1"/>
    <col min="12" max="16384" width="9.109375" style="3"/>
  </cols>
  <sheetData>
    <row r="1" spans="1:28" ht="7.5" customHeight="1" x14ac:dyDescent="0.25">
      <c r="A1" s="2"/>
      <c r="B1" s="2"/>
      <c r="C1" s="1"/>
      <c r="D1" s="1"/>
      <c r="E1" s="1"/>
      <c r="F1" s="1"/>
      <c r="G1" s="1"/>
      <c r="H1" s="1"/>
      <c r="I1" s="1"/>
      <c r="J1" s="1"/>
      <c r="K1" s="1"/>
      <c r="L1" s="1"/>
      <c r="M1" s="1"/>
      <c r="N1" s="1"/>
      <c r="O1" s="1"/>
      <c r="P1" s="1"/>
      <c r="Q1" s="1"/>
      <c r="R1" s="1"/>
      <c r="S1" s="1"/>
      <c r="T1" s="1"/>
      <c r="U1" s="1"/>
      <c r="V1" s="1"/>
      <c r="W1" s="1"/>
      <c r="X1" s="1"/>
      <c r="Y1" s="1"/>
      <c r="Z1" s="1"/>
      <c r="AA1" s="1"/>
      <c r="AB1" s="1"/>
    </row>
    <row r="2" spans="1:28" ht="22.5" customHeight="1" x14ac:dyDescent="0.3">
      <c r="A2" s="14" t="s">
        <v>218</v>
      </c>
      <c r="B2" s="203"/>
      <c r="C2" s="202"/>
      <c r="D2" s="1"/>
      <c r="E2" s="1"/>
      <c r="F2" s="1"/>
      <c r="G2" s="1"/>
      <c r="H2" s="1"/>
      <c r="I2" s="1"/>
      <c r="J2" s="1"/>
      <c r="K2" s="1"/>
      <c r="L2" s="1"/>
      <c r="M2" s="1"/>
      <c r="N2" s="1"/>
      <c r="O2" s="1"/>
      <c r="P2" s="1"/>
      <c r="Q2" s="1"/>
      <c r="R2" s="1"/>
      <c r="S2" s="1"/>
      <c r="T2" s="1"/>
      <c r="U2" s="1"/>
      <c r="V2" s="1"/>
      <c r="W2" s="1"/>
      <c r="X2" s="1"/>
      <c r="Y2" s="1"/>
      <c r="Z2" s="1"/>
      <c r="AA2" s="1"/>
      <c r="AB2" s="1"/>
    </row>
    <row r="3" spans="1:28" ht="18.899999999999999" customHeight="1" thickBot="1" x14ac:dyDescent="0.3">
      <c r="A3" s="2"/>
      <c r="B3" s="2"/>
      <c r="C3" s="1"/>
      <c r="D3" s="1"/>
      <c r="E3" s="1"/>
      <c r="F3" s="1"/>
      <c r="G3" s="1"/>
      <c r="H3" s="1"/>
      <c r="I3" s="1"/>
      <c r="J3" s="1"/>
      <c r="K3" s="1"/>
      <c r="L3" s="1"/>
      <c r="M3" s="1"/>
      <c r="N3" s="1"/>
      <c r="O3" s="1"/>
      <c r="P3" s="1"/>
      <c r="Q3" s="1"/>
      <c r="R3" s="1"/>
      <c r="S3" s="1"/>
      <c r="T3" s="1"/>
      <c r="U3" s="1"/>
      <c r="V3" s="1"/>
      <c r="W3" s="1"/>
      <c r="X3" s="1"/>
      <c r="Y3" s="1"/>
      <c r="Z3" s="1"/>
      <c r="AA3" s="1"/>
      <c r="AB3" s="1"/>
    </row>
    <row r="4" spans="1:28" ht="21.75" customHeight="1" thickBot="1" x14ac:dyDescent="0.3">
      <c r="A4" s="4" t="s">
        <v>126</v>
      </c>
      <c r="B4" s="5">
        <v>2016</v>
      </c>
      <c r="C4" s="5">
        <v>2017</v>
      </c>
      <c r="D4" s="5">
        <v>2018</v>
      </c>
      <c r="E4" s="5">
        <v>2019</v>
      </c>
      <c r="F4" s="5">
        <v>2020</v>
      </c>
      <c r="G4" s="5">
        <v>2021</v>
      </c>
      <c r="H4" s="5">
        <v>2022</v>
      </c>
      <c r="I4" s="5">
        <v>2023</v>
      </c>
      <c r="J4" s="5" t="s">
        <v>193</v>
      </c>
      <c r="K4" s="6" t="s">
        <v>35</v>
      </c>
      <c r="L4" s="1"/>
      <c r="M4" s="1"/>
      <c r="N4" s="1"/>
      <c r="O4" s="1"/>
      <c r="P4" s="1"/>
      <c r="Q4" s="1"/>
      <c r="R4" s="1"/>
      <c r="S4" s="1"/>
      <c r="T4" s="1"/>
      <c r="U4" s="1"/>
      <c r="V4" s="1"/>
      <c r="W4" s="1"/>
      <c r="X4" s="1"/>
      <c r="Y4" s="1"/>
      <c r="Z4" s="1"/>
      <c r="AA4" s="1"/>
      <c r="AB4" s="1"/>
    </row>
    <row r="5" spans="1:28" ht="21.75" customHeight="1" thickTop="1" thickBot="1" x14ac:dyDescent="0.3">
      <c r="A5" s="7" t="s">
        <v>127</v>
      </c>
      <c r="B5" s="194">
        <v>16</v>
      </c>
      <c r="C5" s="195">
        <v>64</v>
      </c>
      <c r="D5" s="195">
        <v>182</v>
      </c>
      <c r="E5" s="195">
        <v>668</v>
      </c>
      <c r="F5" s="195">
        <v>443</v>
      </c>
      <c r="G5" s="195">
        <v>439</v>
      </c>
      <c r="H5" s="195">
        <v>598</v>
      </c>
      <c r="I5" s="195">
        <v>577</v>
      </c>
      <c r="J5" s="195">
        <v>299</v>
      </c>
      <c r="K5" s="8">
        <f>SUM(B5:J5)</f>
        <v>3286</v>
      </c>
      <c r="L5" s="1"/>
      <c r="M5" s="1"/>
      <c r="N5" s="1"/>
      <c r="O5" s="1"/>
      <c r="P5" s="1"/>
      <c r="Q5" s="1"/>
      <c r="R5" s="1"/>
      <c r="S5" s="1"/>
      <c r="T5" s="1"/>
      <c r="U5" s="1"/>
      <c r="V5" s="1"/>
      <c r="W5" s="1"/>
      <c r="X5" s="1"/>
      <c r="Y5" s="1"/>
      <c r="Z5" s="1"/>
      <c r="AA5" s="1"/>
      <c r="AB5" s="1"/>
    </row>
    <row r="6" spans="1:28" ht="18.899999999999999"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ht="18.899999999999999" customHeight="1" x14ac:dyDescent="0.25">
      <c r="A7" s="1"/>
      <c r="B7" s="1"/>
      <c r="C7" s="1"/>
      <c r="D7" s="1"/>
      <c r="E7" s="1"/>
      <c r="F7" s="1"/>
      <c r="G7" s="1"/>
      <c r="H7" s="1"/>
      <c r="I7" s="1"/>
      <c r="J7" s="1"/>
      <c r="K7" s="1"/>
      <c r="L7" s="1"/>
      <c r="M7" s="1"/>
      <c r="N7" s="1"/>
      <c r="O7" s="1"/>
      <c r="P7" s="1"/>
      <c r="Q7" s="1"/>
      <c r="R7" s="1"/>
      <c r="S7" s="1"/>
      <c r="T7" s="1"/>
      <c r="U7" s="1"/>
      <c r="V7" s="1"/>
      <c r="W7" s="1"/>
      <c r="X7" s="1"/>
      <c r="Y7" s="1"/>
      <c r="Z7" s="1"/>
      <c r="AA7" s="1"/>
      <c r="AB7" s="1"/>
    </row>
    <row r="8" spans="1:28" ht="18.899999999999999"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row>
    <row r="9" spans="1:28"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row>
    <row r="10" spans="1:28"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35" spans="7:10" x14ac:dyDescent="0.25">
      <c r="G35" s="1"/>
    </row>
    <row r="43" spans="7:10" x14ac:dyDescent="0.25">
      <c r="G43" s="1"/>
    </row>
    <row r="46" spans="7:10" x14ac:dyDescent="0.25">
      <c r="I46" s="1"/>
      <c r="J46" s="1"/>
    </row>
  </sheetData>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5E91-DD61-47DC-AD57-2BCC7D1A2205}">
  <sheetPr>
    <pageSetUpPr fitToPage="1"/>
  </sheetPr>
  <dimension ref="A1:AA48"/>
  <sheetViews>
    <sheetView showGridLines="0" zoomScaleNormal="100" workbookViewId="0">
      <selection activeCell="O4" sqref="O4"/>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5.25" customHeight="1" x14ac:dyDescent="0.25"/>
    <row r="2" spans="1:27" ht="18.899999999999999" customHeight="1" x14ac:dyDescent="0.3">
      <c r="A2" s="14" t="s">
        <v>185</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5" t="s">
        <v>216</v>
      </c>
      <c r="B4" s="247" t="s">
        <v>6</v>
      </c>
      <c r="C4" s="248"/>
      <c r="D4" s="249"/>
      <c r="E4" s="247" t="s">
        <v>31</v>
      </c>
      <c r="F4" s="248"/>
      <c r="G4" s="249"/>
      <c r="H4" s="248" t="s">
        <v>18</v>
      </c>
      <c r="I4" s="248"/>
      <c r="J4" s="248"/>
      <c r="K4" s="247" t="s">
        <v>20</v>
      </c>
      <c r="L4" s="248"/>
      <c r="M4" s="248"/>
      <c r="N4" s="1"/>
      <c r="O4" s="1"/>
      <c r="P4" s="1"/>
      <c r="Q4" s="1"/>
      <c r="R4" s="1"/>
      <c r="S4" s="1"/>
      <c r="T4" s="1"/>
      <c r="U4" s="1"/>
      <c r="V4" s="1"/>
      <c r="W4" s="1"/>
      <c r="X4" s="1"/>
      <c r="Y4" s="1"/>
      <c r="Z4" s="1"/>
      <c r="AA4" s="1"/>
    </row>
    <row r="5" spans="1:27" ht="30" customHeight="1" x14ac:dyDescent="0.25">
      <c r="A5" s="246"/>
      <c r="B5" s="114">
        <v>2019</v>
      </c>
      <c r="C5" s="115">
        <v>2024</v>
      </c>
      <c r="D5" s="116" t="s">
        <v>184</v>
      </c>
      <c r="E5" s="114">
        <v>2019</v>
      </c>
      <c r="F5" s="115">
        <v>2024</v>
      </c>
      <c r="G5" s="116" t="s">
        <v>184</v>
      </c>
      <c r="H5" s="114">
        <v>2019</v>
      </c>
      <c r="I5" s="115">
        <v>2024</v>
      </c>
      <c r="J5" s="116" t="s">
        <v>184</v>
      </c>
      <c r="K5" s="114">
        <v>2019</v>
      </c>
      <c r="L5" s="115">
        <v>2024</v>
      </c>
      <c r="M5" s="116" t="s">
        <v>184</v>
      </c>
      <c r="N5" s="1"/>
      <c r="O5" s="1"/>
      <c r="P5" s="1"/>
      <c r="Q5" s="1"/>
      <c r="R5" s="1"/>
      <c r="S5" s="1"/>
      <c r="T5" s="1"/>
      <c r="U5" s="1"/>
      <c r="V5" s="1"/>
      <c r="W5" s="1"/>
      <c r="X5" s="1"/>
      <c r="Y5" s="1"/>
      <c r="Z5" s="1"/>
      <c r="AA5" s="1"/>
    </row>
    <row r="6" spans="1:27" ht="18.899999999999999" customHeight="1" x14ac:dyDescent="0.25">
      <c r="A6" s="54" t="s">
        <v>34</v>
      </c>
      <c r="B6" s="39">
        <v>19922</v>
      </c>
      <c r="C6" s="42">
        <v>20561</v>
      </c>
      <c r="D6" s="43">
        <f>(C6/B6)-1</f>
        <v>3.207509286216248E-2</v>
      </c>
      <c r="E6" s="39">
        <v>259</v>
      </c>
      <c r="F6" s="42">
        <v>266</v>
      </c>
      <c r="G6" s="43">
        <f>(F6/E6)-1</f>
        <v>2.7027027027026973E-2</v>
      </c>
      <c r="H6" s="42">
        <v>1260</v>
      </c>
      <c r="I6" s="42">
        <v>1451</v>
      </c>
      <c r="J6" s="41">
        <f>(I6/H6)-1</f>
        <v>0.15158730158730149</v>
      </c>
      <c r="K6" s="39">
        <v>24083</v>
      </c>
      <c r="L6" s="42">
        <v>23938</v>
      </c>
      <c r="M6" s="41">
        <f>(L6/K6)-1</f>
        <v>-6.0208445791637422E-3</v>
      </c>
      <c r="N6" s="1"/>
      <c r="O6" s="1"/>
      <c r="P6" s="1"/>
      <c r="Q6" s="1"/>
      <c r="R6" s="1"/>
      <c r="S6" s="1"/>
      <c r="T6" s="60"/>
      <c r="U6" s="1"/>
      <c r="V6" s="1"/>
      <c r="W6" s="1"/>
      <c r="X6" s="1"/>
      <c r="Y6" s="1"/>
      <c r="Z6" s="1"/>
      <c r="AA6" s="1"/>
    </row>
    <row r="7" spans="1:27" ht="18.899999999999999" customHeight="1" x14ac:dyDescent="0.25">
      <c r="A7" s="54" t="s">
        <v>36</v>
      </c>
      <c r="B7" s="39">
        <v>337</v>
      </c>
      <c r="C7" s="42">
        <v>393</v>
      </c>
      <c r="D7" s="43">
        <f t="shared" ref="D7:D9" si="0">(C7/B7)-1</f>
        <v>0.16617210682492578</v>
      </c>
      <c r="E7" s="39">
        <v>2</v>
      </c>
      <c r="F7" s="42">
        <v>4</v>
      </c>
      <c r="G7" s="43">
        <f>(F7/E7)-1</f>
        <v>1</v>
      </c>
      <c r="H7" s="42">
        <v>64</v>
      </c>
      <c r="I7" s="42">
        <v>54</v>
      </c>
      <c r="J7" s="41">
        <f t="shared" ref="J7:J9" si="1">(I7/H7)-1</f>
        <v>-0.15625</v>
      </c>
      <c r="K7" s="39">
        <v>394</v>
      </c>
      <c r="L7" s="42">
        <v>439</v>
      </c>
      <c r="M7" s="41">
        <f t="shared" ref="M7:M9" si="2">(L7/K7)-1</f>
        <v>0.1142131979695431</v>
      </c>
      <c r="N7" s="1"/>
      <c r="O7" s="1"/>
      <c r="P7" s="1"/>
      <c r="Q7" s="1"/>
      <c r="R7" s="1"/>
      <c r="S7" s="1"/>
      <c r="T7" s="1"/>
      <c r="U7" s="1"/>
      <c r="V7" s="1"/>
      <c r="W7" s="1"/>
      <c r="X7" s="1"/>
      <c r="Y7" s="1"/>
      <c r="Z7" s="1"/>
      <c r="AA7" s="1"/>
    </row>
    <row r="8" spans="1:27" ht="18.899999999999999" customHeight="1" x14ac:dyDescent="0.25">
      <c r="A8" s="54" t="s">
        <v>37</v>
      </c>
      <c r="B8" s="39">
        <v>547</v>
      </c>
      <c r="C8" s="42">
        <v>532</v>
      </c>
      <c r="D8" s="43">
        <f t="shared" si="0"/>
        <v>-2.7422303473491727E-2</v>
      </c>
      <c r="E8" s="39">
        <v>35</v>
      </c>
      <c r="F8" s="42">
        <v>2</v>
      </c>
      <c r="G8" s="43">
        <f t="shared" ref="G8:G9" si="3">(F8/E8)-1</f>
        <v>-0.94285714285714284</v>
      </c>
      <c r="H8" s="42">
        <v>70</v>
      </c>
      <c r="I8" s="42">
        <v>38</v>
      </c>
      <c r="J8" s="41">
        <f t="shared" si="1"/>
        <v>-0.45714285714285718</v>
      </c>
      <c r="K8" s="39">
        <v>627</v>
      </c>
      <c r="L8" s="42">
        <v>597</v>
      </c>
      <c r="M8" s="41">
        <f t="shared" si="2"/>
        <v>-4.7846889952153138E-2</v>
      </c>
      <c r="N8" s="1"/>
      <c r="O8" s="1"/>
      <c r="P8" s="1"/>
      <c r="Q8" s="1"/>
      <c r="R8" s="1"/>
      <c r="S8" s="1"/>
      <c r="T8" s="1"/>
      <c r="U8" s="1"/>
      <c r="V8" s="1"/>
      <c r="W8" s="1"/>
      <c r="X8" s="1"/>
      <c r="Y8" s="1"/>
      <c r="Z8" s="1"/>
      <c r="AA8" s="1"/>
    </row>
    <row r="9" spans="1:27" ht="18.899999999999999" customHeight="1" thickBot="1" x14ac:dyDescent="0.3">
      <c r="A9" s="167" t="s">
        <v>35</v>
      </c>
      <c r="B9" s="168">
        <f>SUM(B6:B8)</f>
        <v>20806</v>
      </c>
      <c r="C9" s="169">
        <f>SUM(C6:C8)</f>
        <v>21486</v>
      </c>
      <c r="D9" s="170">
        <f t="shared" si="0"/>
        <v>3.2682879938479292E-2</v>
      </c>
      <c r="E9" s="168">
        <f>SUM(E6:E8)</f>
        <v>296</v>
      </c>
      <c r="F9" s="169">
        <f>SUM(F6:F8)</f>
        <v>272</v>
      </c>
      <c r="G9" s="170">
        <f t="shared" si="3"/>
        <v>-8.108108108108103E-2</v>
      </c>
      <c r="H9" s="169">
        <f>SUM(H6:H8)</f>
        <v>1394</v>
      </c>
      <c r="I9" s="169">
        <f>SUM(I6:I8)</f>
        <v>1543</v>
      </c>
      <c r="J9" s="171">
        <f t="shared" si="1"/>
        <v>0.10688665710186518</v>
      </c>
      <c r="K9" s="168">
        <f>SUM(K6:K8)</f>
        <v>25104</v>
      </c>
      <c r="L9" s="169">
        <f>SUM(L6:L8)</f>
        <v>24974</v>
      </c>
      <c r="M9" s="171">
        <f t="shared" si="2"/>
        <v>-5.1784576163160789E-3</v>
      </c>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60"/>
      <c r="F15" s="1"/>
      <c r="G15" s="1"/>
      <c r="H15" s="1"/>
      <c r="I15" s="1"/>
      <c r="J15" s="1"/>
      <c r="K15" s="1"/>
      <c r="L15" s="1"/>
      <c r="M15" s="1"/>
      <c r="N15" s="1"/>
      <c r="O15" s="1"/>
      <c r="P15" s="1"/>
      <c r="Q15" s="1"/>
      <c r="R15" s="1"/>
      <c r="S15" s="1"/>
      <c r="T15" s="1"/>
      <c r="U15" s="1"/>
      <c r="V15" s="1"/>
      <c r="W15" s="1"/>
      <c r="X15" s="1"/>
      <c r="Y15" s="1"/>
      <c r="Z15" s="1"/>
      <c r="AA15" s="1"/>
    </row>
    <row r="16" spans="1:27"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5" orientation="portrait" verticalDpi="0" r:id="rId1"/>
  <ignoredErrors>
    <ignoredError sqref="B9:C9 E9:F9 H9:I9 K9:L9" formulaRange="1"/>
    <ignoredError sqref="D9 G9 J9" formula="1"/>
    <ignoredError sqref="D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F864-A9E4-451A-B473-D736C7150D8F}">
  <sheetPr>
    <pageSetUpPr fitToPage="1"/>
  </sheetPr>
  <dimension ref="A1:AA48"/>
  <sheetViews>
    <sheetView showGridLines="0" zoomScaleNormal="100" workbookViewId="0">
      <selection activeCell="O7" sqref="O7"/>
    </sheetView>
  </sheetViews>
  <sheetFormatPr defaultColWidth="9.109375" defaultRowHeight="12" x14ac:dyDescent="0.25"/>
  <cols>
    <col min="1" max="1" width="18.6640625" style="3" customWidth="1"/>
    <col min="2" max="13" width="7.88671875" style="3" customWidth="1"/>
    <col min="14" max="16384" width="9.109375" style="3"/>
  </cols>
  <sheetData>
    <row r="1" spans="1:27" ht="6" customHeight="1" x14ac:dyDescent="0.25"/>
    <row r="2" spans="1:27" ht="18.899999999999999" customHeight="1" x14ac:dyDescent="0.3">
      <c r="A2" s="14" t="s">
        <v>186</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5" t="str">
        <f>+'1'!A4</f>
        <v>Janeiro-julho</v>
      </c>
      <c r="B4" s="247" t="s">
        <v>6</v>
      </c>
      <c r="C4" s="248"/>
      <c r="D4" s="249"/>
      <c r="E4" s="248" t="s">
        <v>31</v>
      </c>
      <c r="F4" s="248"/>
      <c r="G4" s="248"/>
      <c r="H4" s="250" t="s">
        <v>18</v>
      </c>
      <c r="I4" s="248"/>
      <c r="J4" s="251"/>
      <c r="K4" s="248" t="s">
        <v>20</v>
      </c>
      <c r="L4" s="248"/>
      <c r="M4" s="248"/>
      <c r="N4" s="1"/>
      <c r="O4" s="1"/>
      <c r="P4" s="1"/>
      <c r="Q4" s="1"/>
      <c r="R4" s="1"/>
      <c r="S4" s="1"/>
      <c r="T4" s="1"/>
      <c r="U4" s="1"/>
      <c r="V4" s="1"/>
      <c r="W4" s="1"/>
      <c r="X4" s="1"/>
      <c r="Y4" s="1"/>
      <c r="Z4" s="1"/>
      <c r="AA4" s="1"/>
    </row>
    <row r="5" spans="1:27" ht="30" customHeight="1" x14ac:dyDescent="0.25">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899999999999999" customHeight="1" x14ac:dyDescent="0.25">
      <c r="A6" s="54" t="s">
        <v>34</v>
      </c>
      <c r="B6" s="39">
        <v>19935</v>
      </c>
      <c r="C6" s="42">
        <v>20561</v>
      </c>
      <c r="D6" s="43">
        <f>(C6/B6)-1</f>
        <v>3.1402056684223689E-2</v>
      </c>
      <c r="E6" s="42">
        <v>280</v>
      </c>
      <c r="F6" s="42">
        <v>266</v>
      </c>
      <c r="G6" s="41">
        <f>(F6/E6)-1</f>
        <v>-5.0000000000000044E-2</v>
      </c>
      <c r="H6" s="165">
        <v>1402</v>
      </c>
      <c r="I6" s="42">
        <v>1451</v>
      </c>
      <c r="J6" s="166">
        <f>(I6/H6)-1</f>
        <v>3.4950071326676158E-2</v>
      </c>
      <c r="K6" s="42">
        <v>23291</v>
      </c>
      <c r="L6" s="42">
        <v>23938</v>
      </c>
      <c r="M6" s="41">
        <f>(L6/K6)-1</f>
        <v>2.7778970417758009E-2</v>
      </c>
      <c r="N6" s="1"/>
      <c r="O6" s="1"/>
      <c r="P6" s="1"/>
      <c r="Q6" s="1"/>
      <c r="R6" s="1"/>
      <c r="S6" s="1"/>
      <c r="T6" s="1"/>
      <c r="U6" s="1"/>
      <c r="V6" s="1"/>
      <c r="W6" s="1"/>
      <c r="X6" s="1"/>
      <c r="Y6" s="1"/>
      <c r="Z6" s="1"/>
      <c r="AA6" s="1"/>
    </row>
    <row r="7" spans="1:27" ht="18.899999999999999" customHeight="1" x14ac:dyDescent="0.25">
      <c r="A7" s="54" t="s">
        <v>36</v>
      </c>
      <c r="B7" s="39">
        <v>362</v>
      </c>
      <c r="C7" s="42">
        <v>393</v>
      </c>
      <c r="D7" s="43">
        <f t="shared" ref="D7:D8" si="0">(C7/B7)-1</f>
        <v>8.5635359116022158E-2</v>
      </c>
      <c r="E7" s="42">
        <v>2</v>
      </c>
      <c r="F7" s="42">
        <v>4</v>
      </c>
      <c r="G7" s="41">
        <f>(F7/E7)-1</f>
        <v>1</v>
      </c>
      <c r="H7" s="165">
        <v>63</v>
      </c>
      <c r="I7" s="42">
        <v>54</v>
      </c>
      <c r="J7" s="166">
        <f t="shared" ref="J7:J8" si="1">(I7/H7)-1</f>
        <v>-0.1428571428571429</v>
      </c>
      <c r="K7" s="42">
        <v>425</v>
      </c>
      <c r="L7" s="42">
        <v>439</v>
      </c>
      <c r="M7" s="41">
        <f t="shared" ref="M7:M8" si="2">(L7/K7)-1</f>
        <v>3.2941176470588251E-2</v>
      </c>
      <c r="N7" s="1"/>
      <c r="O7" s="1"/>
      <c r="P7" s="1"/>
      <c r="Q7" s="1"/>
      <c r="R7" s="1"/>
      <c r="S7" s="1"/>
      <c r="T7" s="1"/>
      <c r="U7" s="1"/>
      <c r="V7" s="1"/>
      <c r="W7" s="1"/>
      <c r="X7" s="1"/>
      <c r="Y7" s="1"/>
      <c r="Z7" s="1"/>
      <c r="AA7" s="1"/>
    </row>
    <row r="8" spans="1:27" ht="18.899999999999999" customHeight="1" x14ac:dyDescent="0.25">
      <c r="A8" s="54" t="s">
        <v>37</v>
      </c>
      <c r="B8" s="39">
        <v>541</v>
      </c>
      <c r="C8" s="42">
        <v>532</v>
      </c>
      <c r="D8" s="43">
        <f t="shared" si="0"/>
        <v>-1.6635859519408491E-2</v>
      </c>
      <c r="E8" s="42">
        <v>5</v>
      </c>
      <c r="F8" s="42">
        <v>2</v>
      </c>
      <c r="G8" s="41">
        <f t="shared" ref="G8" si="3">(F8/E8)-1</f>
        <v>-0.6</v>
      </c>
      <c r="H8" s="165">
        <v>63</v>
      </c>
      <c r="I8" s="42">
        <v>38</v>
      </c>
      <c r="J8" s="166">
        <f t="shared" si="1"/>
        <v>-0.39682539682539686</v>
      </c>
      <c r="K8" s="42">
        <v>617</v>
      </c>
      <c r="L8" s="42">
        <v>597</v>
      </c>
      <c r="M8" s="41">
        <f t="shared" si="2"/>
        <v>-3.2414910858995172E-2</v>
      </c>
      <c r="N8" s="1"/>
      <c r="O8" s="1"/>
      <c r="P8" s="1"/>
      <c r="Q8" s="1"/>
      <c r="R8" s="1"/>
      <c r="S8" s="1"/>
      <c r="T8" s="1"/>
      <c r="U8" s="1"/>
      <c r="V8" s="1"/>
      <c r="W8" s="1"/>
      <c r="X8" s="1"/>
      <c r="Y8" s="1"/>
      <c r="Z8" s="1"/>
      <c r="AA8" s="1"/>
    </row>
    <row r="9" spans="1:27" ht="18.899999999999999" customHeight="1" thickBot="1" x14ac:dyDescent="0.3">
      <c r="A9" s="167" t="s">
        <v>35</v>
      </c>
      <c r="B9" s="168">
        <f>SUM(B6:B8)</f>
        <v>20838</v>
      </c>
      <c r="C9" s="169">
        <f>SUM(C6:C8)</f>
        <v>21486</v>
      </c>
      <c r="D9" s="170">
        <f>(C9/B9)-1</f>
        <v>3.1097034264324863E-2</v>
      </c>
      <c r="E9" s="168">
        <f>SUM(E6:E8)</f>
        <v>287</v>
      </c>
      <c r="F9" s="169">
        <f>SUM(F6:F8)</f>
        <v>272</v>
      </c>
      <c r="G9" s="170">
        <f>(F9/E9)-1</f>
        <v>-5.2264808362369353E-2</v>
      </c>
      <c r="H9" s="169">
        <f>SUM(H6:H8)</f>
        <v>1528</v>
      </c>
      <c r="I9" s="169">
        <f>SUM(I6:I8)</f>
        <v>1543</v>
      </c>
      <c r="J9" s="171">
        <f>(I9/H9)-1</f>
        <v>9.8167539267015602E-3</v>
      </c>
      <c r="K9" s="168">
        <f>SUM(K6:K8)</f>
        <v>24333</v>
      </c>
      <c r="L9" s="169">
        <f>SUM(L6:L8)</f>
        <v>24974</v>
      </c>
      <c r="M9" s="171">
        <f>(L9/K9)-1</f>
        <v>2.6342826614063286E-2</v>
      </c>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1" orientation="portrait" verticalDpi="0" r:id="rId1"/>
  <ignoredErrors>
    <ignoredError sqref="B9:C9 E9:F9 H9:I9 K9:L9" formulaRange="1"/>
    <ignoredError sqref="D9 G9 J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36CB-03ED-4E7F-88B1-81C29D645709}">
  <sheetPr>
    <tabColor theme="0" tint="-4.9989318521683403E-2"/>
    <pageSetUpPr fitToPage="1"/>
  </sheetPr>
  <dimension ref="A1:AA39"/>
  <sheetViews>
    <sheetView showGridLines="0" zoomScaleNormal="100" workbookViewId="0">
      <selection activeCell="K2" sqref="K2"/>
    </sheetView>
  </sheetViews>
  <sheetFormatPr defaultColWidth="9.109375" defaultRowHeight="12" x14ac:dyDescent="0.25"/>
  <cols>
    <col min="1" max="1" width="15.88671875" style="3" customWidth="1"/>
    <col min="2" max="9" width="9.33203125" style="3" customWidth="1"/>
    <col min="10" max="10" width="3" style="3" customWidth="1"/>
    <col min="11" max="16384" width="9.109375" style="3"/>
  </cols>
  <sheetData>
    <row r="1" spans="1:27" ht="4.5" customHeight="1" x14ac:dyDescent="0.25"/>
    <row r="2" spans="1:27" ht="18.899999999999999" customHeight="1" x14ac:dyDescent="0.3">
      <c r="A2" s="14" t="s">
        <v>138</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53" t="s">
        <v>126</v>
      </c>
      <c r="B4" s="154" t="s">
        <v>6</v>
      </c>
      <c r="C4" s="59" t="s">
        <v>40</v>
      </c>
      <c r="D4" s="155" t="s">
        <v>8</v>
      </c>
      <c r="E4" s="154" t="s">
        <v>41</v>
      </c>
      <c r="F4" s="59" t="s">
        <v>31</v>
      </c>
      <c r="G4" s="59" t="s">
        <v>18</v>
      </c>
      <c r="H4" s="155" t="s">
        <v>20</v>
      </c>
      <c r="I4" s="59" t="s">
        <v>24</v>
      </c>
      <c r="J4" s="1"/>
      <c r="K4" s="1"/>
      <c r="L4" s="1"/>
      <c r="M4" s="1"/>
      <c r="N4" s="1"/>
      <c r="O4" s="1"/>
      <c r="P4" s="1"/>
      <c r="Q4" s="1"/>
      <c r="R4" s="1"/>
      <c r="S4" s="1"/>
      <c r="T4" s="1"/>
      <c r="U4" s="1"/>
      <c r="V4" s="1"/>
      <c r="W4" s="1"/>
      <c r="X4" s="1"/>
      <c r="Y4" s="1"/>
      <c r="Z4" s="1"/>
      <c r="AA4" s="1"/>
    </row>
    <row r="5" spans="1:27" ht="18.899999999999999" customHeight="1" x14ac:dyDescent="0.25">
      <c r="A5" s="153">
        <v>2014</v>
      </c>
      <c r="B5" s="24">
        <v>16795</v>
      </c>
      <c r="C5" s="10">
        <v>1222</v>
      </c>
      <c r="D5" s="147">
        <v>238</v>
      </c>
      <c r="E5" s="75">
        <f t="shared" ref="E5" si="0">F5+G5+H5</f>
        <v>21562</v>
      </c>
      <c r="F5" s="10">
        <v>252</v>
      </c>
      <c r="G5" s="10">
        <v>1155</v>
      </c>
      <c r="H5" s="147">
        <v>20155</v>
      </c>
      <c r="I5" s="156">
        <f t="shared" ref="I5" si="1">F5/B5*100</f>
        <v>1.50044656147663</v>
      </c>
      <c r="J5" s="1"/>
      <c r="K5" s="1"/>
      <c r="L5" s="1"/>
      <c r="M5" s="1"/>
      <c r="N5" s="1"/>
      <c r="O5" s="1"/>
      <c r="P5" s="1"/>
      <c r="Q5" s="1"/>
      <c r="R5" s="1"/>
      <c r="S5" s="1"/>
      <c r="T5" s="1"/>
      <c r="U5" s="1"/>
      <c r="V5" s="1"/>
      <c r="W5" s="1"/>
      <c r="X5" s="1"/>
      <c r="Y5" s="1"/>
      <c r="Z5" s="1"/>
      <c r="AA5" s="1"/>
    </row>
    <row r="6" spans="1:27" ht="18.899999999999999" customHeight="1" x14ac:dyDescent="0.25">
      <c r="A6" s="157">
        <v>2019</v>
      </c>
      <c r="B6" s="158">
        <v>19922</v>
      </c>
      <c r="C6" s="159">
        <v>1321</v>
      </c>
      <c r="D6" s="160">
        <v>235</v>
      </c>
      <c r="E6" s="75">
        <f t="shared" ref="E6" si="2">F6+G6+H6</f>
        <v>25602</v>
      </c>
      <c r="F6" s="159">
        <v>259</v>
      </c>
      <c r="G6" s="159">
        <v>1260</v>
      </c>
      <c r="H6" s="160">
        <v>24083</v>
      </c>
      <c r="I6" s="156">
        <f t="shared" ref="I6:I11" si="3">F6/B6*100</f>
        <v>1.3000702740688685</v>
      </c>
      <c r="J6" s="1"/>
      <c r="K6" s="1"/>
      <c r="L6" s="1"/>
      <c r="M6" s="1"/>
      <c r="N6" s="1"/>
      <c r="O6" s="1"/>
      <c r="P6" s="1"/>
      <c r="Q6" s="1"/>
      <c r="R6" s="1"/>
      <c r="S6" s="1"/>
      <c r="T6" s="1"/>
      <c r="U6" s="1"/>
      <c r="V6" s="1"/>
      <c r="W6" s="1"/>
      <c r="X6" s="1"/>
      <c r="Y6" s="1"/>
      <c r="Z6" s="1"/>
      <c r="AA6" s="1"/>
    </row>
    <row r="7" spans="1:27" ht="18.899999999999999" customHeight="1" x14ac:dyDescent="0.25">
      <c r="A7" s="157">
        <v>2020</v>
      </c>
      <c r="B7" s="158">
        <v>14291</v>
      </c>
      <c r="C7" s="159">
        <v>1080</v>
      </c>
      <c r="D7" s="160">
        <v>203</v>
      </c>
      <c r="E7" s="75">
        <f>F7+G7+H7</f>
        <v>17786</v>
      </c>
      <c r="F7" s="159">
        <v>216</v>
      </c>
      <c r="G7" s="159">
        <v>993</v>
      </c>
      <c r="H7" s="160">
        <v>16577</v>
      </c>
      <c r="I7" s="156">
        <f t="shared" si="3"/>
        <v>1.5114407669162409</v>
      </c>
      <c r="J7" s="1"/>
      <c r="K7" s="1"/>
      <c r="L7" s="1"/>
      <c r="M7" s="1"/>
      <c r="N7" s="1"/>
      <c r="O7" s="1"/>
      <c r="P7" s="1"/>
      <c r="Q7" s="1"/>
      <c r="R7" s="1"/>
      <c r="S7" s="1"/>
      <c r="T7" s="1"/>
      <c r="U7" s="1"/>
      <c r="V7" s="1"/>
      <c r="W7" s="1"/>
      <c r="X7" s="1"/>
      <c r="Y7" s="1"/>
      <c r="Z7" s="1"/>
      <c r="AA7" s="1"/>
    </row>
    <row r="8" spans="1:27" ht="18.899999999999999" customHeight="1" x14ac:dyDescent="0.25">
      <c r="A8" s="157">
        <v>2021</v>
      </c>
      <c r="B8" s="158">
        <v>14817</v>
      </c>
      <c r="C8" s="159">
        <v>1125</v>
      </c>
      <c r="D8" s="160">
        <v>178</v>
      </c>
      <c r="E8" s="75">
        <f>F8+G8+H8</f>
        <v>18402</v>
      </c>
      <c r="F8" s="159">
        <v>187</v>
      </c>
      <c r="G8" s="159">
        <v>1050</v>
      </c>
      <c r="H8" s="160">
        <v>17165</v>
      </c>
      <c r="I8" s="156">
        <f>F8/B8*100</f>
        <v>1.2620638455827766</v>
      </c>
      <c r="J8" s="1"/>
      <c r="K8" s="1"/>
      <c r="L8" s="1"/>
      <c r="M8" s="1"/>
      <c r="N8" s="1"/>
      <c r="O8" s="1"/>
      <c r="P8" s="1"/>
      <c r="Q8" s="1"/>
      <c r="R8" s="1"/>
      <c r="S8" s="1"/>
      <c r="T8" s="1"/>
      <c r="U8" s="1"/>
      <c r="V8" s="1"/>
      <c r="W8" s="1"/>
      <c r="X8" s="1"/>
      <c r="Y8" s="1"/>
      <c r="Z8" s="1"/>
      <c r="AA8" s="1"/>
    </row>
    <row r="9" spans="1:27" ht="18.899999999999999" customHeight="1" x14ac:dyDescent="0.25">
      <c r="A9" s="157">
        <v>2022</v>
      </c>
      <c r="B9" s="158">
        <v>18332</v>
      </c>
      <c r="C9" s="159">
        <v>1353</v>
      </c>
      <c r="D9" s="160">
        <v>228</v>
      </c>
      <c r="E9" s="75">
        <f>F9+G9+H9</f>
        <v>22948</v>
      </c>
      <c r="F9" s="159">
        <v>249</v>
      </c>
      <c r="G9" s="159">
        <v>1317</v>
      </c>
      <c r="H9" s="160">
        <v>21382</v>
      </c>
      <c r="I9" s="156">
        <f t="shared" si="3"/>
        <v>1.3582806022256164</v>
      </c>
      <c r="J9" s="1"/>
      <c r="K9" s="1"/>
      <c r="L9" s="1"/>
      <c r="M9" s="1"/>
      <c r="N9" s="1"/>
      <c r="O9" s="1"/>
      <c r="P9" s="1"/>
      <c r="Q9" s="1"/>
      <c r="R9" s="1"/>
      <c r="S9" s="1"/>
      <c r="T9" s="1"/>
      <c r="U9" s="1"/>
      <c r="V9" s="1"/>
      <c r="W9" s="1"/>
      <c r="X9" s="1"/>
      <c r="Y9" s="1"/>
      <c r="Z9" s="1"/>
      <c r="AA9" s="1"/>
    </row>
    <row r="10" spans="1:27" ht="18.899999999999999" customHeight="1" x14ac:dyDescent="0.25">
      <c r="A10" s="157">
        <v>2023</v>
      </c>
      <c r="B10" s="158">
        <v>19935</v>
      </c>
      <c r="C10" s="159">
        <v>1492</v>
      </c>
      <c r="D10" s="160">
        <v>259</v>
      </c>
      <c r="E10" s="75">
        <f>F10+G10+H10</f>
        <v>24973</v>
      </c>
      <c r="F10" s="159">
        <v>280</v>
      </c>
      <c r="G10" s="159">
        <v>1402</v>
      </c>
      <c r="H10" s="160">
        <v>23291</v>
      </c>
      <c r="I10" s="156">
        <f t="shared" si="3"/>
        <v>1.4045648357160772</v>
      </c>
      <c r="J10" s="1"/>
      <c r="K10" s="1"/>
      <c r="L10" s="1"/>
      <c r="M10" s="1"/>
      <c r="N10" s="1"/>
      <c r="O10" s="1"/>
      <c r="P10" s="1"/>
      <c r="Q10" s="1"/>
      <c r="R10" s="1"/>
      <c r="S10" s="1"/>
      <c r="T10" s="1"/>
      <c r="U10" s="1"/>
      <c r="V10" s="1"/>
      <c r="W10" s="1"/>
      <c r="X10" s="1"/>
      <c r="Y10" s="1"/>
      <c r="Z10" s="1"/>
      <c r="AA10" s="1"/>
    </row>
    <row r="11" spans="1:27" ht="18.899999999999999" customHeight="1" x14ac:dyDescent="0.25">
      <c r="A11" s="157">
        <v>2024</v>
      </c>
      <c r="B11" s="158">
        <v>20561</v>
      </c>
      <c r="C11" s="159">
        <v>1531</v>
      </c>
      <c r="D11" s="160">
        <v>251</v>
      </c>
      <c r="E11" s="75">
        <f>F11+G11+H11</f>
        <v>25655</v>
      </c>
      <c r="F11" s="159">
        <v>266</v>
      </c>
      <c r="G11" s="159">
        <v>1451</v>
      </c>
      <c r="H11" s="160">
        <v>23938</v>
      </c>
      <c r="I11" s="156">
        <f t="shared" si="3"/>
        <v>1.293711395360148</v>
      </c>
      <c r="J11" s="1"/>
      <c r="K11" s="1"/>
      <c r="L11" s="1"/>
      <c r="M11" s="1"/>
      <c r="N11" s="1"/>
      <c r="O11" s="1"/>
      <c r="P11" s="1"/>
      <c r="Q11" s="1"/>
      <c r="R11" s="1"/>
      <c r="S11" s="1"/>
      <c r="T11" s="1"/>
      <c r="U11" s="1"/>
      <c r="V11" s="1"/>
      <c r="W11" s="1"/>
      <c r="X11" s="1"/>
      <c r="Y11" s="1"/>
      <c r="Z11" s="1"/>
      <c r="AA11" s="1"/>
    </row>
    <row r="12" spans="1:27" ht="18.899999999999999" customHeight="1" x14ac:dyDescent="0.25">
      <c r="A12" s="161" t="s">
        <v>194</v>
      </c>
      <c r="B12" s="162">
        <f>B11/B5-1</f>
        <v>0.22423340279845183</v>
      </c>
      <c r="C12" s="162">
        <f t="shared" ref="C12:I12" si="4">C11/C5-1</f>
        <v>0.2528641571194763</v>
      </c>
      <c r="D12" s="162">
        <f t="shared" si="4"/>
        <v>5.4621848739495826E-2</v>
      </c>
      <c r="E12" s="162">
        <f t="shared" si="4"/>
        <v>0.1898246915870514</v>
      </c>
      <c r="F12" s="162">
        <f t="shared" si="4"/>
        <v>5.555555555555558E-2</v>
      </c>
      <c r="G12" s="162">
        <f t="shared" si="4"/>
        <v>0.25627705627705621</v>
      </c>
      <c r="H12" s="162">
        <f t="shared" si="4"/>
        <v>0.1876953609526173</v>
      </c>
      <c r="I12" s="162">
        <f t="shared" si="4"/>
        <v>-0.13778242519548867</v>
      </c>
      <c r="J12" s="1"/>
      <c r="K12" s="1"/>
      <c r="L12" s="1"/>
      <c r="M12" s="1"/>
      <c r="N12" s="1"/>
      <c r="O12" s="1"/>
      <c r="P12" s="1"/>
      <c r="Q12" s="1"/>
      <c r="R12" s="1"/>
      <c r="S12" s="1"/>
      <c r="T12" s="1"/>
      <c r="U12" s="1"/>
      <c r="V12" s="1"/>
      <c r="W12" s="1"/>
      <c r="X12" s="1"/>
      <c r="Y12" s="1"/>
      <c r="Z12" s="1"/>
      <c r="AA12" s="1"/>
    </row>
    <row r="13" spans="1:27" ht="18.899999999999999" customHeight="1" x14ac:dyDescent="0.25">
      <c r="A13" s="161" t="s">
        <v>184</v>
      </c>
      <c r="B13" s="162">
        <f>B11/B6-1</f>
        <v>3.207509286216248E-2</v>
      </c>
      <c r="C13" s="162">
        <f t="shared" ref="C13:I13" si="5">C11/C6-1</f>
        <v>0.15897047691143062</v>
      </c>
      <c r="D13" s="162">
        <f t="shared" si="5"/>
        <v>6.8085106382978822E-2</v>
      </c>
      <c r="E13" s="162">
        <f t="shared" si="5"/>
        <v>2.0701507694711463E-3</v>
      </c>
      <c r="F13" s="162">
        <f t="shared" si="5"/>
        <v>2.7027027027026973E-2</v>
      </c>
      <c r="G13" s="162">
        <f t="shared" si="5"/>
        <v>0.15158730158730149</v>
      </c>
      <c r="H13" s="162">
        <f t="shared" si="5"/>
        <v>-6.0208445791637422E-3</v>
      </c>
      <c r="I13" s="162">
        <f t="shared" si="5"/>
        <v>-4.8911807581131228E-3</v>
      </c>
      <c r="J13" s="1"/>
      <c r="K13" s="1"/>
      <c r="L13" s="1"/>
      <c r="M13" s="1"/>
      <c r="N13" s="1"/>
      <c r="O13" s="1"/>
      <c r="P13" s="1"/>
      <c r="Q13" s="1"/>
      <c r="R13" s="1"/>
      <c r="S13" s="1"/>
      <c r="T13" s="1"/>
      <c r="U13" s="1"/>
      <c r="V13" s="1"/>
      <c r="W13" s="1"/>
      <c r="X13" s="1"/>
      <c r="Y13" s="1"/>
      <c r="Z13" s="1"/>
      <c r="AA13" s="1"/>
    </row>
    <row r="14" spans="1:27" ht="18.899999999999999" customHeight="1" thickBot="1" x14ac:dyDescent="0.3">
      <c r="A14" s="163" t="s">
        <v>187</v>
      </c>
      <c r="B14" s="238">
        <f>B11/B10-1</f>
        <v>3.1402056684223689E-2</v>
      </c>
      <c r="C14" s="239">
        <f t="shared" ref="C14:I14" si="6">C11/C10-1</f>
        <v>2.6139410187667522E-2</v>
      </c>
      <c r="D14" s="240">
        <f t="shared" si="6"/>
        <v>-3.0888030888030937E-2</v>
      </c>
      <c r="E14" s="238">
        <f t="shared" si="6"/>
        <v>2.7309494253794142E-2</v>
      </c>
      <c r="F14" s="239">
        <f t="shared" si="6"/>
        <v>-5.0000000000000044E-2</v>
      </c>
      <c r="G14" s="239">
        <f t="shared" si="6"/>
        <v>3.4950071326676158E-2</v>
      </c>
      <c r="H14" s="240">
        <f t="shared" si="6"/>
        <v>2.7778970417758009E-2</v>
      </c>
      <c r="I14" s="164">
        <f t="shared" si="6"/>
        <v>-7.8923690481980224E-2</v>
      </c>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9" spans="1:27" x14ac:dyDescent="0.25">
      <c r="I39" s="1"/>
    </row>
  </sheetData>
  <phoneticPr fontId="6" type="noConversion"/>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E7C1-47D7-4AFF-B21A-1A79C4EA624B}">
  <sheetPr>
    <pageSetUpPr fitToPage="1"/>
  </sheetPr>
  <dimension ref="A1:AA43"/>
  <sheetViews>
    <sheetView showGridLines="0" zoomScaleNormal="100" workbookViewId="0">
      <selection activeCell="P3" sqref="P3"/>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6.75" customHeight="1" x14ac:dyDescent="0.25"/>
    <row r="2" spans="1:27" ht="18.899999999999999" customHeight="1" x14ac:dyDescent="0.3">
      <c r="A2" s="14" t="s">
        <v>139</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52" t="s">
        <v>42</v>
      </c>
      <c r="B4" s="254" t="s">
        <v>6</v>
      </c>
      <c r="C4" s="255"/>
      <c r="D4" s="256"/>
      <c r="E4" s="255" t="s">
        <v>31</v>
      </c>
      <c r="F4" s="255"/>
      <c r="G4" s="255"/>
      <c r="H4" s="257" t="s">
        <v>18</v>
      </c>
      <c r="I4" s="255"/>
      <c r="J4" s="258"/>
      <c r="K4" s="257" t="s">
        <v>20</v>
      </c>
      <c r="L4" s="255"/>
      <c r="M4" s="258"/>
      <c r="N4" s="1"/>
      <c r="O4" s="1"/>
      <c r="P4" s="1"/>
      <c r="Q4" s="1"/>
      <c r="R4" s="1"/>
      <c r="S4" s="1"/>
      <c r="T4" s="1"/>
      <c r="U4" s="1"/>
      <c r="V4" s="1"/>
      <c r="W4" s="1"/>
      <c r="X4" s="1"/>
      <c r="Y4" s="1"/>
      <c r="Z4" s="1"/>
      <c r="AA4" s="1"/>
    </row>
    <row r="5" spans="1:27" ht="30" customHeight="1" x14ac:dyDescent="0.25">
      <c r="A5" s="253"/>
      <c r="B5" s="27">
        <v>2019</v>
      </c>
      <c r="C5" s="27">
        <v>2023</v>
      </c>
      <c r="D5" s="208">
        <v>2024</v>
      </c>
      <c r="E5" s="27">
        <v>2019</v>
      </c>
      <c r="F5" s="27">
        <v>2023</v>
      </c>
      <c r="G5" s="208">
        <v>2024</v>
      </c>
      <c r="H5" s="27">
        <v>2019</v>
      </c>
      <c r="I5" s="27">
        <v>2023</v>
      </c>
      <c r="J5" s="208">
        <v>2024</v>
      </c>
      <c r="K5" s="27">
        <v>2019</v>
      </c>
      <c r="L5" s="27">
        <v>2023</v>
      </c>
      <c r="M5" s="208">
        <v>2024</v>
      </c>
      <c r="N5" s="1"/>
      <c r="O5" s="1"/>
      <c r="P5" s="1"/>
      <c r="Q5" s="1"/>
      <c r="R5" s="1"/>
      <c r="S5" s="1"/>
      <c r="T5" s="1"/>
      <c r="U5" s="1"/>
      <c r="V5" s="1"/>
      <c r="W5" s="1"/>
      <c r="X5" s="1"/>
      <c r="Y5" s="1"/>
      <c r="Z5" s="1"/>
      <c r="AA5" s="1"/>
    </row>
    <row r="6" spans="1:27" ht="18.899999999999999" customHeight="1" x14ac:dyDescent="0.25">
      <c r="A6" s="146" t="s">
        <v>50</v>
      </c>
      <c r="B6" s="10">
        <v>2832</v>
      </c>
      <c r="C6" s="10">
        <v>2668</v>
      </c>
      <c r="D6" s="147">
        <v>2667</v>
      </c>
      <c r="E6" s="24">
        <v>45</v>
      </c>
      <c r="F6" s="10">
        <v>42</v>
      </c>
      <c r="G6" s="147">
        <v>34</v>
      </c>
      <c r="H6" s="24">
        <v>154</v>
      </c>
      <c r="I6" s="10">
        <v>171</v>
      </c>
      <c r="J6" s="147">
        <v>179</v>
      </c>
      <c r="K6" s="24">
        <v>3395</v>
      </c>
      <c r="L6" s="10">
        <v>3127</v>
      </c>
      <c r="M6" s="148">
        <v>3098</v>
      </c>
      <c r="N6" s="1"/>
      <c r="O6" s="1"/>
      <c r="P6" s="1"/>
      <c r="Q6" s="1"/>
      <c r="R6" s="1"/>
      <c r="S6" s="1"/>
      <c r="T6" s="1"/>
      <c r="U6" s="1"/>
      <c r="V6" s="1"/>
      <c r="W6" s="1"/>
      <c r="X6" s="1"/>
      <c r="Y6" s="1"/>
      <c r="Z6" s="1"/>
      <c r="AA6" s="1"/>
    </row>
    <row r="7" spans="1:27" ht="18.899999999999999" customHeight="1" x14ac:dyDescent="0.25">
      <c r="A7" s="146" t="s">
        <v>143</v>
      </c>
      <c r="B7" s="10">
        <v>2358</v>
      </c>
      <c r="C7" s="10">
        <v>2314</v>
      </c>
      <c r="D7" s="147">
        <v>2613</v>
      </c>
      <c r="E7" s="24">
        <v>38</v>
      </c>
      <c r="F7" s="10">
        <v>28</v>
      </c>
      <c r="G7" s="147">
        <v>36</v>
      </c>
      <c r="H7" s="24">
        <v>141</v>
      </c>
      <c r="I7" s="10">
        <v>158</v>
      </c>
      <c r="J7" s="147">
        <v>170</v>
      </c>
      <c r="K7" s="24">
        <v>2807</v>
      </c>
      <c r="L7" s="10">
        <v>2676</v>
      </c>
      <c r="M7" s="148">
        <v>3072</v>
      </c>
      <c r="N7" s="1"/>
      <c r="O7" s="1"/>
      <c r="P7" s="1"/>
      <c r="Q7" s="1"/>
      <c r="R7" s="1"/>
      <c r="S7" s="1"/>
      <c r="T7" s="1"/>
      <c r="U7" s="1"/>
      <c r="V7" s="1"/>
      <c r="W7" s="1"/>
      <c r="X7" s="1"/>
      <c r="Y7" s="1"/>
      <c r="Z7" s="1"/>
      <c r="AA7" s="1"/>
    </row>
    <row r="8" spans="1:27" ht="18.899999999999999" customHeight="1" x14ac:dyDescent="0.25">
      <c r="A8" s="146" t="s">
        <v>137</v>
      </c>
      <c r="B8" s="10">
        <v>2859</v>
      </c>
      <c r="C8" s="10">
        <v>2685</v>
      </c>
      <c r="D8" s="147">
        <v>2645</v>
      </c>
      <c r="E8" s="24">
        <v>34</v>
      </c>
      <c r="F8" s="10">
        <v>31</v>
      </c>
      <c r="G8" s="147">
        <v>33</v>
      </c>
      <c r="H8" s="24">
        <v>194</v>
      </c>
      <c r="I8" s="10">
        <v>167</v>
      </c>
      <c r="J8" s="147">
        <v>165</v>
      </c>
      <c r="K8" s="24">
        <v>3445</v>
      </c>
      <c r="L8" s="10">
        <v>3114</v>
      </c>
      <c r="M8" s="148">
        <v>3091</v>
      </c>
      <c r="N8" s="1"/>
      <c r="O8" s="1"/>
      <c r="P8" s="1"/>
      <c r="Q8" s="1"/>
      <c r="R8" s="1"/>
      <c r="S8" s="1"/>
      <c r="T8" s="1"/>
      <c r="U8" s="1"/>
      <c r="V8" s="1"/>
      <c r="W8" s="1"/>
      <c r="X8" s="1"/>
      <c r="Y8" s="1"/>
      <c r="Z8" s="1"/>
      <c r="AA8" s="1"/>
    </row>
    <row r="9" spans="1:27" ht="18.899999999999999" customHeight="1" x14ac:dyDescent="0.25">
      <c r="A9" s="241" t="s">
        <v>202</v>
      </c>
      <c r="B9" s="10">
        <v>2682</v>
      </c>
      <c r="C9" s="10">
        <v>2848</v>
      </c>
      <c r="D9" s="147">
        <v>2935</v>
      </c>
      <c r="E9" s="24">
        <v>32</v>
      </c>
      <c r="F9" s="10">
        <v>53</v>
      </c>
      <c r="G9" s="147">
        <v>32</v>
      </c>
      <c r="H9" s="24">
        <v>153</v>
      </c>
      <c r="I9" s="10">
        <v>221</v>
      </c>
      <c r="J9" s="147">
        <v>217</v>
      </c>
      <c r="K9" s="24">
        <v>3303</v>
      </c>
      <c r="L9" s="10">
        <v>3354</v>
      </c>
      <c r="M9" s="148">
        <v>3367</v>
      </c>
      <c r="N9" s="1"/>
      <c r="O9" s="1"/>
      <c r="P9" s="1"/>
      <c r="Q9" s="1"/>
      <c r="R9" s="1"/>
      <c r="S9" s="1"/>
      <c r="T9" s="1"/>
      <c r="U9" s="1"/>
      <c r="V9" s="1"/>
      <c r="W9" s="1"/>
      <c r="X9" s="1"/>
      <c r="Y9" s="1"/>
      <c r="Z9" s="1"/>
      <c r="AA9" s="1"/>
    </row>
    <row r="10" spans="1:27" ht="18.899999999999999" customHeight="1" x14ac:dyDescent="0.25">
      <c r="A10" s="241" t="s">
        <v>209</v>
      </c>
      <c r="B10" s="10">
        <v>3097</v>
      </c>
      <c r="C10" s="10">
        <v>3016</v>
      </c>
      <c r="D10" s="147">
        <v>3194</v>
      </c>
      <c r="E10" s="24">
        <v>45</v>
      </c>
      <c r="F10" s="10">
        <v>34</v>
      </c>
      <c r="G10" s="147">
        <v>44</v>
      </c>
      <c r="H10" s="24">
        <v>202</v>
      </c>
      <c r="I10" s="10">
        <v>181</v>
      </c>
      <c r="J10" s="147">
        <v>223</v>
      </c>
      <c r="K10" s="24">
        <v>3700</v>
      </c>
      <c r="L10" s="10">
        <v>3472</v>
      </c>
      <c r="M10" s="148">
        <v>3714</v>
      </c>
      <c r="N10" s="1"/>
      <c r="O10" s="1"/>
      <c r="P10" s="1"/>
      <c r="Q10" s="1"/>
      <c r="R10" s="1"/>
      <c r="S10" s="1"/>
      <c r="T10" s="1"/>
      <c r="U10" s="1"/>
      <c r="V10" s="1"/>
      <c r="W10" s="1"/>
      <c r="X10" s="1"/>
      <c r="Y10" s="1"/>
      <c r="Z10" s="1"/>
      <c r="AA10" s="1"/>
    </row>
    <row r="11" spans="1:27" ht="18.899999999999999" customHeight="1" x14ac:dyDescent="0.25">
      <c r="A11" s="241" t="s">
        <v>214</v>
      </c>
      <c r="B11" s="10">
        <v>2840</v>
      </c>
      <c r="C11" s="10">
        <v>3052</v>
      </c>
      <c r="D11" s="147">
        <v>3100</v>
      </c>
      <c r="E11" s="24">
        <v>32</v>
      </c>
      <c r="F11" s="10">
        <v>45</v>
      </c>
      <c r="G11" s="147">
        <v>35</v>
      </c>
      <c r="H11" s="24">
        <v>204</v>
      </c>
      <c r="I11" s="10">
        <v>230</v>
      </c>
      <c r="J11" s="147">
        <v>230</v>
      </c>
      <c r="K11" s="24">
        <v>3436</v>
      </c>
      <c r="L11" s="10">
        <v>3532</v>
      </c>
      <c r="M11" s="148">
        <v>3625</v>
      </c>
      <c r="N11" s="1"/>
      <c r="O11" s="1"/>
      <c r="P11" s="1"/>
      <c r="Q11" s="1"/>
      <c r="R11" s="1"/>
      <c r="S11" s="1"/>
      <c r="T11" s="1"/>
      <c r="U11" s="1"/>
      <c r="V11" s="1"/>
      <c r="W11" s="1"/>
      <c r="X11" s="1"/>
      <c r="Y11" s="1"/>
      <c r="Z11" s="1"/>
      <c r="AA11" s="1"/>
    </row>
    <row r="12" spans="1:27" ht="18.899999999999999" customHeight="1" x14ac:dyDescent="0.25">
      <c r="A12" s="241" t="s">
        <v>219</v>
      </c>
      <c r="B12" s="10">
        <v>3254</v>
      </c>
      <c r="C12" s="10">
        <v>3352</v>
      </c>
      <c r="D12" s="147">
        <v>3407</v>
      </c>
      <c r="E12" s="24">
        <v>33</v>
      </c>
      <c r="F12" s="10">
        <v>47</v>
      </c>
      <c r="G12" s="147">
        <v>52</v>
      </c>
      <c r="H12" s="24">
        <v>212</v>
      </c>
      <c r="I12" s="10">
        <v>274</v>
      </c>
      <c r="J12" s="147">
        <v>267</v>
      </c>
      <c r="K12" s="24">
        <v>3997</v>
      </c>
      <c r="L12" s="10">
        <v>4016</v>
      </c>
      <c r="M12" s="148">
        <v>3971</v>
      </c>
      <c r="N12" s="1"/>
      <c r="O12" s="1"/>
      <c r="P12" s="1"/>
      <c r="Q12" s="1"/>
      <c r="R12" s="1"/>
      <c r="S12" s="1"/>
      <c r="T12" s="1"/>
      <c r="U12" s="1"/>
      <c r="V12" s="1"/>
      <c r="W12" s="1"/>
      <c r="X12" s="1"/>
      <c r="Y12" s="1"/>
      <c r="Z12" s="1"/>
      <c r="AA12" s="1"/>
    </row>
    <row r="13" spans="1:27" ht="18.899999999999999" customHeight="1" thickBot="1" x14ac:dyDescent="0.3">
      <c r="A13" s="149" t="s">
        <v>35</v>
      </c>
      <c r="B13" s="150">
        <f>SUM(B6:B12)</f>
        <v>19922</v>
      </c>
      <c r="C13" s="236">
        <f t="shared" ref="C13:M13" si="0">SUM(C6:C12)</f>
        <v>19935</v>
      </c>
      <c r="D13" s="237">
        <f t="shared" si="0"/>
        <v>20561</v>
      </c>
      <c r="E13" s="150">
        <f t="shared" si="0"/>
        <v>259</v>
      </c>
      <c r="F13" s="236">
        <f t="shared" si="0"/>
        <v>280</v>
      </c>
      <c r="G13" s="237">
        <f t="shared" si="0"/>
        <v>266</v>
      </c>
      <c r="H13" s="150">
        <f t="shared" si="0"/>
        <v>1260</v>
      </c>
      <c r="I13" s="236">
        <f t="shared" si="0"/>
        <v>1402</v>
      </c>
      <c r="J13" s="237">
        <f t="shared" si="0"/>
        <v>1451</v>
      </c>
      <c r="K13" s="150">
        <f t="shared" si="0"/>
        <v>24083</v>
      </c>
      <c r="L13" s="236">
        <f t="shared" si="0"/>
        <v>23291</v>
      </c>
      <c r="M13" s="236">
        <f t="shared" si="0"/>
        <v>23938</v>
      </c>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3">
      <c r="A15" s="14" t="s">
        <v>156</v>
      </c>
      <c r="B15" s="2"/>
      <c r="C15" s="2"/>
      <c r="D15" s="2"/>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thickBot="1" x14ac:dyDescent="0.3">
      <c r="A16" s="2"/>
      <c r="B16" s="2"/>
      <c r="C16" s="2"/>
      <c r="D16" s="2"/>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259" t="s">
        <v>42</v>
      </c>
      <c r="B17" s="248" t="s">
        <v>6</v>
      </c>
      <c r="C17" s="248"/>
      <c r="D17" s="249"/>
      <c r="E17" s="248" t="s">
        <v>31</v>
      </c>
      <c r="F17" s="248"/>
      <c r="G17" s="248"/>
      <c r="H17" s="247" t="s">
        <v>18</v>
      </c>
      <c r="I17" s="248"/>
      <c r="J17" s="249"/>
      <c r="K17" s="248" t="s">
        <v>20</v>
      </c>
      <c r="L17" s="248"/>
      <c r="M17" s="248"/>
      <c r="N17" s="1"/>
      <c r="O17" s="1"/>
      <c r="P17" s="1"/>
      <c r="Q17" s="1"/>
      <c r="R17" s="1"/>
      <c r="S17" s="1"/>
      <c r="T17" s="1"/>
      <c r="U17" s="1"/>
      <c r="V17" s="1"/>
      <c r="W17" s="1"/>
      <c r="X17" s="1"/>
      <c r="Y17" s="1"/>
      <c r="Z17" s="1"/>
      <c r="AA17" s="1"/>
    </row>
    <row r="18" spans="1:27" ht="24.75" customHeight="1" x14ac:dyDescent="0.25">
      <c r="A18" s="259"/>
      <c r="B18" s="260" t="s">
        <v>147</v>
      </c>
      <c r="C18" s="260"/>
      <c r="D18" s="260"/>
      <c r="E18" s="260"/>
      <c r="F18" s="260"/>
      <c r="G18" s="260"/>
      <c r="H18" s="260"/>
      <c r="I18" s="260"/>
      <c r="J18" s="260"/>
      <c r="K18" s="260"/>
      <c r="L18" s="260"/>
      <c r="M18" s="260"/>
      <c r="N18" s="1"/>
      <c r="O18" s="1"/>
      <c r="P18" s="1"/>
      <c r="Q18" s="1"/>
      <c r="R18" s="1"/>
      <c r="S18" s="1"/>
      <c r="T18" s="1"/>
      <c r="U18" s="1"/>
      <c r="V18" s="1"/>
      <c r="W18" s="1"/>
      <c r="X18" s="1"/>
      <c r="Y18" s="1"/>
      <c r="Z18" s="1"/>
      <c r="AA18" s="1"/>
    </row>
    <row r="19" spans="1:27" ht="18.899999999999999" customHeight="1" x14ac:dyDescent="0.25">
      <c r="A19" s="5"/>
      <c r="B19" s="78" t="s">
        <v>188</v>
      </c>
      <c r="C19" s="78" t="s">
        <v>189</v>
      </c>
      <c r="D19" s="79"/>
      <c r="E19" s="78" t="s">
        <v>188</v>
      </c>
      <c r="F19" s="78" t="s">
        <v>189</v>
      </c>
      <c r="G19" s="79"/>
      <c r="H19" s="78" t="s">
        <v>188</v>
      </c>
      <c r="I19" s="78" t="s">
        <v>189</v>
      </c>
      <c r="J19" s="79"/>
      <c r="K19" s="78" t="s">
        <v>188</v>
      </c>
      <c r="L19" s="78" t="s">
        <v>189</v>
      </c>
      <c r="M19" s="151"/>
      <c r="N19" s="1"/>
      <c r="O19" s="1"/>
      <c r="P19" s="1"/>
      <c r="Q19" s="1"/>
      <c r="R19" s="1"/>
      <c r="S19" s="1"/>
      <c r="T19" s="1"/>
      <c r="U19" s="1"/>
      <c r="V19" s="1"/>
      <c r="W19" s="1"/>
      <c r="X19" s="1"/>
      <c r="Y19" s="1"/>
      <c r="Z19" s="1"/>
      <c r="AA19" s="1"/>
    </row>
    <row r="20" spans="1:27" ht="18.899999999999999" customHeight="1" thickBot="1" x14ac:dyDescent="0.3">
      <c r="A20" s="54" t="s">
        <v>50</v>
      </c>
      <c r="B20" s="81">
        <f>(D6/B6)-1</f>
        <v>-5.8262711864406791E-2</v>
      </c>
      <c r="C20" s="82">
        <f>(D6/C6)-1</f>
        <v>-3.7481259370319986E-4</v>
      </c>
      <c r="D20" s="85"/>
      <c r="E20" s="86">
        <f>(G6/E6)-1</f>
        <v>-0.24444444444444446</v>
      </c>
      <c r="F20" s="84">
        <f>(G6/F6)-1</f>
        <v>-0.19047619047619047</v>
      </c>
      <c r="G20" s="87"/>
      <c r="H20" s="84">
        <f>(J6/H6)-1</f>
        <v>0.16233766233766245</v>
      </c>
      <c r="I20" s="84">
        <f>(J6/I6)-1</f>
        <v>4.6783625730994149E-2</v>
      </c>
      <c r="J20" s="87"/>
      <c r="K20" s="84">
        <f>(M6/K6)-1</f>
        <v>-8.7481590574374102E-2</v>
      </c>
      <c r="L20" s="84">
        <f>(M6/L6)-1</f>
        <v>-9.2740645986568726E-3</v>
      </c>
      <c r="M20" s="1"/>
      <c r="N20" s="1"/>
      <c r="O20" s="1"/>
      <c r="P20" s="1"/>
      <c r="Q20" s="1"/>
      <c r="R20" s="1"/>
      <c r="S20" s="1"/>
      <c r="T20" s="1"/>
      <c r="U20" s="1"/>
      <c r="V20" s="1"/>
      <c r="W20" s="1"/>
      <c r="X20" s="1"/>
      <c r="Y20" s="1"/>
      <c r="Z20" s="1"/>
      <c r="AA20" s="1"/>
    </row>
    <row r="21" spans="1:27" ht="18.899999999999999" customHeight="1" thickTop="1" thickBot="1" x14ac:dyDescent="0.3">
      <c r="A21" s="54" t="s">
        <v>143</v>
      </c>
      <c r="B21" s="204">
        <f t="shared" ref="B21:B26" si="1">(D7/B7)-1</f>
        <v>0.10814249363867678</v>
      </c>
      <c r="C21" s="242">
        <f t="shared" ref="C21:C26" si="2">(D7/C7)-1</f>
        <v>0.1292134831460674</v>
      </c>
      <c r="D21" s="85"/>
      <c r="E21" s="86">
        <f t="shared" ref="E21:E26" si="3">(G7/E7)-1</f>
        <v>-5.2631578947368474E-2</v>
      </c>
      <c r="F21" s="84">
        <f t="shared" ref="F21:F25" si="4">(G7/F7)-1</f>
        <v>0.28571428571428581</v>
      </c>
      <c r="G21" s="87"/>
      <c r="H21" s="84">
        <f t="shared" ref="H21:H26" si="5">(J7/H7)-1</f>
        <v>0.20567375886524819</v>
      </c>
      <c r="I21" s="84">
        <f t="shared" ref="I21:I26" si="6">(J7/I7)-1</f>
        <v>7.5949367088607556E-2</v>
      </c>
      <c r="J21" s="87"/>
      <c r="K21" s="84">
        <f t="shared" ref="K21:K26" si="7">(M7/K7)-1</f>
        <v>9.440684004275024E-2</v>
      </c>
      <c r="L21" s="84">
        <f t="shared" ref="L21:L26" si="8">(M7/L7)-1</f>
        <v>0.14798206278026904</v>
      </c>
      <c r="M21" s="1"/>
      <c r="N21" s="1"/>
      <c r="O21" s="1"/>
      <c r="P21" s="1"/>
      <c r="Q21" s="1"/>
      <c r="R21" s="1"/>
      <c r="S21" s="1"/>
      <c r="T21" s="1"/>
      <c r="U21" s="1"/>
      <c r="V21" s="1"/>
      <c r="W21" s="1"/>
      <c r="X21" s="1"/>
      <c r="Y21" s="1"/>
      <c r="Z21" s="1"/>
      <c r="AA21" s="1"/>
    </row>
    <row r="22" spans="1:27" ht="18.899999999999999" customHeight="1" thickTop="1" thickBot="1" x14ac:dyDescent="0.3">
      <c r="A22" s="60" t="s">
        <v>137</v>
      </c>
      <c r="B22" s="204">
        <f t="shared" si="1"/>
        <v>-7.4851346624693949E-2</v>
      </c>
      <c r="C22" s="242">
        <f t="shared" si="2"/>
        <v>-1.4897579143389184E-2</v>
      </c>
      <c r="D22" s="84"/>
      <c r="E22" s="86">
        <f t="shared" si="3"/>
        <v>-2.9411764705882359E-2</v>
      </c>
      <c r="F22" s="84">
        <f t="shared" si="4"/>
        <v>6.4516129032258007E-2</v>
      </c>
      <c r="G22" s="84"/>
      <c r="H22" s="84">
        <f t="shared" si="5"/>
        <v>-0.14948453608247425</v>
      </c>
      <c r="I22" s="84">
        <f t="shared" si="6"/>
        <v>-1.19760479041916E-2</v>
      </c>
      <c r="J22" s="84"/>
      <c r="K22" s="84">
        <f t="shared" si="7"/>
        <v>-0.10275761973875186</v>
      </c>
      <c r="L22" s="84">
        <f t="shared" si="8"/>
        <v>-7.3859987154785145E-3</v>
      </c>
      <c r="M22" s="1"/>
      <c r="N22" s="1"/>
      <c r="O22" s="1"/>
      <c r="P22" s="1"/>
      <c r="Q22" s="1"/>
      <c r="R22" s="1"/>
      <c r="S22" s="1"/>
      <c r="T22" s="1"/>
      <c r="U22" s="1"/>
      <c r="V22" s="1"/>
      <c r="W22" s="1"/>
      <c r="X22" s="1"/>
      <c r="Y22" s="1"/>
      <c r="Z22" s="1"/>
      <c r="AA22" s="1"/>
    </row>
    <row r="23" spans="1:27" ht="18.899999999999999" customHeight="1" thickTop="1" thickBot="1" x14ac:dyDescent="0.3">
      <c r="A23" s="60" t="s">
        <v>202</v>
      </c>
      <c r="B23" s="204">
        <f t="shared" si="1"/>
        <v>9.4332587621178243E-2</v>
      </c>
      <c r="C23" s="242">
        <f t="shared" si="2"/>
        <v>3.0547752808988804E-2</v>
      </c>
      <c r="D23" s="84"/>
      <c r="E23" s="86">
        <f t="shared" si="3"/>
        <v>0</v>
      </c>
      <c r="F23" s="84">
        <f t="shared" si="4"/>
        <v>-0.39622641509433965</v>
      </c>
      <c r="G23" s="86"/>
      <c r="H23" s="84">
        <f t="shared" si="5"/>
        <v>0.41830065359477131</v>
      </c>
      <c r="I23" s="84">
        <f t="shared" si="6"/>
        <v>-1.8099547511312264E-2</v>
      </c>
      <c r="J23" s="86"/>
      <c r="K23" s="84">
        <f t="shared" si="7"/>
        <v>1.9376324553436186E-2</v>
      </c>
      <c r="L23" s="84">
        <f t="shared" si="8"/>
        <v>3.8759689922480689E-3</v>
      </c>
      <c r="M23" s="1"/>
      <c r="N23" s="1"/>
      <c r="O23" s="1"/>
      <c r="P23" s="1"/>
      <c r="Q23" s="1"/>
      <c r="R23" s="1"/>
      <c r="S23" s="1"/>
      <c r="T23" s="1"/>
      <c r="U23" s="1"/>
      <c r="V23" s="1"/>
      <c r="W23" s="1"/>
      <c r="X23" s="1"/>
      <c r="Y23" s="1"/>
      <c r="Z23" s="1"/>
      <c r="AA23" s="1"/>
    </row>
    <row r="24" spans="1:27" ht="18.899999999999999" customHeight="1" thickTop="1" thickBot="1" x14ac:dyDescent="0.3">
      <c r="A24" s="60" t="s">
        <v>209</v>
      </c>
      <c r="B24" s="204">
        <f t="shared" si="1"/>
        <v>3.1320632870519782E-2</v>
      </c>
      <c r="C24" s="242">
        <f t="shared" si="2"/>
        <v>5.9018567639257391E-2</v>
      </c>
      <c r="D24" s="84"/>
      <c r="E24" s="86">
        <f t="shared" si="3"/>
        <v>-2.2222222222222254E-2</v>
      </c>
      <c r="F24" s="84">
        <f t="shared" si="4"/>
        <v>0.29411764705882359</v>
      </c>
      <c r="G24" s="84"/>
      <c r="H24" s="84">
        <f t="shared" si="5"/>
        <v>0.10396039603960405</v>
      </c>
      <c r="I24" s="84">
        <f t="shared" si="6"/>
        <v>0.2320441988950277</v>
      </c>
      <c r="J24" s="84"/>
      <c r="K24" s="84">
        <f t="shared" si="7"/>
        <v>3.7837837837837451E-3</v>
      </c>
      <c r="L24" s="84">
        <f t="shared" si="8"/>
        <v>6.9700460829493105E-2</v>
      </c>
      <c r="M24" s="1"/>
      <c r="N24" s="1"/>
      <c r="O24" s="1"/>
      <c r="P24" s="1"/>
      <c r="Q24" s="1"/>
      <c r="R24" s="1"/>
      <c r="S24" s="1"/>
      <c r="T24" s="1"/>
      <c r="U24" s="1"/>
      <c r="V24" s="1"/>
      <c r="W24" s="1"/>
      <c r="X24" s="1"/>
      <c r="Y24" s="1"/>
      <c r="Z24" s="1"/>
      <c r="AA24" s="1"/>
    </row>
    <row r="25" spans="1:27" ht="18.899999999999999" customHeight="1" thickTop="1" thickBot="1" x14ac:dyDescent="0.3">
      <c r="A25" s="117" t="s">
        <v>214</v>
      </c>
      <c r="B25" s="204">
        <f t="shared" si="1"/>
        <v>9.1549295774647987E-2</v>
      </c>
      <c r="C25" s="242">
        <f t="shared" si="2"/>
        <v>1.5727391874180929E-2</v>
      </c>
      <c r="D25" s="117"/>
      <c r="E25" s="86">
        <f t="shared" si="3"/>
        <v>9.375E-2</v>
      </c>
      <c r="F25" s="84">
        <f t="shared" si="4"/>
        <v>-0.22222222222222221</v>
      </c>
      <c r="G25" s="117"/>
      <c r="H25" s="84">
        <f t="shared" si="5"/>
        <v>0.12745098039215685</v>
      </c>
      <c r="I25" s="84">
        <f t="shared" si="6"/>
        <v>0</v>
      </c>
      <c r="J25" s="117"/>
      <c r="K25" s="84">
        <f t="shared" si="7"/>
        <v>5.5005820721769405E-2</v>
      </c>
      <c r="L25" s="84">
        <f t="shared" si="8"/>
        <v>2.6330690826727121E-2</v>
      </c>
      <c r="M25" s="1"/>
      <c r="N25" s="1"/>
      <c r="O25" s="1"/>
      <c r="P25" s="1"/>
      <c r="Q25" s="1"/>
      <c r="R25" s="1"/>
      <c r="S25" s="1"/>
      <c r="T25" s="1"/>
      <c r="U25" s="1"/>
      <c r="V25" s="1"/>
      <c r="W25" s="1"/>
      <c r="X25" s="1"/>
      <c r="Y25" s="1"/>
      <c r="Z25" s="1"/>
      <c r="AA25" s="1"/>
    </row>
    <row r="26" spans="1:27" ht="18.899999999999999" customHeight="1" thickTop="1" thickBot="1" x14ac:dyDescent="0.3">
      <c r="A26" s="117" t="s">
        <v>219</v>
      </c>
      <c r="B26" s="86">
        <f t="shared" si="1"/>
        <v>4.7019053472649119E-2</v>
      </c>
      <c r="C26" s="84">
        <f t="shared" si="2"/>
        <v>1.6408114558472464E-2</v>
      </c>
      <c r="E26" s="86">
        <f t="shared" si="3"/>
        <v>0.57575757575757569</v>
      </c>
      <c r="F26" s="84">
        <f>(G12/F12)-1</f>
        <v>0.1063829787234043</v>
      </c>
      <c r="H26" s="84">
        <f t="shared" si="5"/>
        <v>0.25943396226415105</v>
      </c>
      <c r="I26" s="84">
        <f t="shared" si="6"/>
        <v>-2.5547445255474477E-2</v>
      </c>
      <c r="K26" s="84">
        <f t="shared" si="7"/>
        <v>-6.5048786589942953E-3</v>
      </c>
      <c r="L26" s="84">
        <f t="shared" si="8"/>
        <v>-1.1205179282868571E-2</v>
      </c>
      <c r="M26" s="1"/>
      <c r="N26" s="1"/>
      <c r="O26" s="1"/>
      <c r="P26" s="1"/>
      <c r="Q26" s="1"/>
      <c r="R26" s="1"/>
      <c r="S26" s="1"/>
      <c r="T26" s="1"/>
      <c r="U26" s="1"/>
      <c r="V26" s="1"/>
      <c r="W26" s="1"/>
      <c r="X26" s="1"/>
      <c r="Y26" s="1"/>
      <c r="Z26" s="1"/>
      <c r="AA26" s="1"/>
    </row>
    <row r="27" spans="1:27" ht="18.899999999999999" customHeight="1" thickTop="1" thickBot="1" x14ac:dyDescent="0.3">
      <c r="A27" s="11" t="s">
        <v>35</v>
      </c>
      <c r="B27" s="214">
        <f t="shared" ref="B27" si="9">(D13/B13)-1</f>
        <v>3.207509286216248E-2</v>
      </c>
      <c r="C27" s="91">
        <f t="shared" ref="C27" si="10">(D13/C13)-1</f>
        <v>3.1402056684223689E-2</v>
      </c>
      <c r="D27" s="139"/>
      <c r="E27" s="93">
        <f t="shared" ref="E27" si="11">(G13/E13)-1</f>
        <v>2.7027027027026973E-2</v>
      </c>
      <c r="F27" s="91">
        <f t="shared" ref="F27" si="12">(G13/F13)-1</f>
        <v>-5.0000000000000044E-2</v>
      </c>
      <c r="G27" s="152"/>
      <c r="H27" s="91">
        <f t="shared" ref="H27" si="13">(J13/H13)-1</f>
        <v>0.15158730158730149</v>
      </c>
      <c r="I27" s="91">
        <f t="shared" ref="I27" si="14">(J13/I13)-1</f>
        <v>3.4950071326676158E-2</v>
      </c>
      <c r="J27" s="112"/>
      <c r="K27" s="91">
        <f t="shared" ref="K27" si="15">(M13/K13)-1</f>
        <v>-6.0208445791637422E-3</v>
      </c>
      <c r="L27" s="91">
        <f t="shared" ref="L27" si="16">(M13/L13)-1</f>
        <v>2.7778970417758009E-2</v>
      </c>
      <c r="M27" s="94"/>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row>
  </sheetData>
  <mergeCells count="11">
    <mergeCell ref="A17:A18"/>
    <mergeCell ref="K17:M17"/>
    <mergeCell ref="B18:M18"/>
    <mergeCell ref="B17:D17"/>
    <mergeCell ref="E17:G17"/>
    <mergeCell ref="H17:J17"/>
    <mergeCell ref="A4:A5"/>
    <mergeCell ref="B4:D4"/>
    <mergeCell ref="E4:G4"/>
    <mergeCell ref="H4:J4"/>
    <mergeCell ref="K4:M4"/>
  </mergeCells>
  <phoneticPr fontId="6" type="noConversion"/>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3:M1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2E75-9F07-444F-A6D9-29BBF5699942}">
  <sheetPr>
    <pageSetUpPr fitToPage="1"/>
  </sheetPr>
  <dimension ref="A1:AA48"/>
  <sheetViews>
    <sheetView showGridLines="0" zoomScaleNormal="100" workbookViewId="0">
      <selection activeCell="O5" sqref="O5"/>
    </sheetView>
  </sheetViews>
  <sheetFormatPr defaultColWidth="9.109375" defaultRowHeight="12" x14ac:dyDescent="0.25"/>
  <cols>
    <col min="1" max="1" width="18.6640625" style="3" customWidth="1"/>
    <col min="2" max="13" width="7.88671875" style="3" customWidth="1"/>
    <col min="14" max="14" width="1.44140625" style="3" customWidth="1"/>
    <col min="15" max="16384" width="9.109375" style="3"/>
  </cols>
  <sheetData>
    <row r="1" spans="1:27" ht="5.25" customHeight="1" x14ac:dyDescent="0.25"/>
    <row r="2" spans="1:27" ht="18.899999999999999" customHeight="1" x14ac:dyDescent="0.3">
      <c r="A2" s="14" t="s">
        <v>157</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5" t="str">
        <f>+'1'!A4</f>
        <v>Janeiro-julho</v>
      </c>
      <c r="B4" s="247" t="s">
        <v>6</v>
      </c>
      <c r="C4" s="248"/>
      <c r="D4" s="249"/>
      <c r="E4" s="247" t="s">
        <v>31</v>
      </c>
      <c r="F4" s="248"/>
      <c r="G4" s="249"/>
      <c r="H4" s="248" t="s">
        <v>18</v>
      </c>
      <c r="I4" s="248"/>
      <c r="J4" s="248"/>
      <c r="K4" s="247" t="s">
        <v>20</v>
      </c>
      <c r="L4" s="248"/>
      <c r="M4" s="248"/>
      <c r="N4" s="1"/>
      <c r="O4" s="1"/>
      <c r="P4" s="1"/>
      <c r="Q4" s="1"/>
      <c r="R4" s="1"/>
      <c r="S4" s="1"/>
      <c r="T4" s="1"/>
      <c r="U4" s="1"/>
      <c r="V4" s="1"/>
      <c r="W4" s="1"/>
      <c r="X4" s="1"/>
      <c r="Y4" s="1"/>
      <c r="Z4" s="1"/>
      <c r="AA4" s="1"/>
    </row>
    <row r="5" spans="1:27" ht="30" customHeight="1" x14ac:dyDescent="0.25">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899999999999999" customHeight="1" x14ac:dyDescent="0.25">
      <c r="A6" s="54" t="s">
        <v>43</v>
      </c>
      <c r="B6" s="144">
        <v>2919</v>
      </c>
      <c r="C6" s="145">
        <v>2865</v>
      </c>
      <c r="D6" s="43">
        <f>(C6/B6)-1</f>
        <v>-1.8499486125385434E-2</v>
      </c>
      <c r="E6" s="39">
        <v>36</v>
      </c>
      <c r="F6" s="42">
        <v>22</v>
      </c>
      <c r="G6" s="43">
        <f>(F6/E6)-1</f>
        <v>-0.38888888888888884</v>
      </c>
      <c r="H6" s="42">
        <v>181</v>
      </c>
      <c r="I6" s="42">
        <v>180</v>
      </c>
      <c r="J6" s="43">
        <f>(I6/H6)-1</f>
        <v>-5.5248618784530246E-3</v>
      </c>
      <c r="K6" s="42">
        <v>3347</v>
      </c>
      <c r="L6" s="42">
        <v>3339</v>
      </c>
      <c r="M6" s="46">
        <f>(L6/K6)-1</f>
        <v>-2.3902001792650562E-3</v>
      </c>
      <c r="N6" s="1"/>
      <c r="O6" s="1"/>
      <c r="P6" s="1"/>
      <c r="Q6" s="1"/>
      <c r="R6" s="1"/>
      <c r="S6" s="1"/>
      <c r="T6" s="1"/>
      <c r="U6" s="1"/>
      <c r="V6" s="1"/>
      <c r="W6" s="1"/>
      <c r="X6" s="1"/>
      <c r="Y6" s="1"/>
      <c r="Z6" s="1"/>
      <c r="AA6" s="1"/>
    </row>
    <row r="7" spans="1:27" ht="18.899999999999999" customHeight="1" x14ac:dyDescent="0.25">
      <c r="A7" s="54" t="s">
        <v>44</v>
      </c>
      <c r="B7" s="144">
        <v>2781</v>
      </c>
      <c r="C7" s="145">
        <v>2991</v>
      </c>
      <c r="D7" s="43">
        <f t="shared" ref="D7:D12" si="0">(C7/B7)-1</f>
        <v>7.5512405609492905E-2</v>
      </c>
      <c r="E7" s="39">
        <v>25</v>
      </c>
      <c r="F7" s="42">
        <v>34</v>
      </c>
      <c r="G7" s="43">
        <f t="shared" ref="G7:G12" si="1">(F7/E7)-1</f>
        <v>0.3600000000000001</v>
      </c>
      <c r="H7" s="42">
        <v>172</v>
      </c>
      <c r="I7" s="42">
        <v>182</v>
      </c>
      <c r="J7" s="43">
        <f t="shared" ref="J7:J12" si="2">(I7/H7)-1</f>
        <v>5.8139534883721034E-2</v>
      </c>
      <c r="K7" s="42">
        <v>3235</v>
      </c>
      <c r="L7" s="42">
        <v>3461</v>
      </c>
      <c r="M7" s="46">
        <f t="shared" ref="M7:M12" si="3">(L7/K7)-1</f>
        <v>6.9860896445131271E-2</v>
      </c>
      <c r="N7" s="1"/>
      <c r="O7" s="1"/>
      <c r="P7" s="1"/>
      <c r="Q7" s="1"/>
      <c r="R7" s="1"/>
      <c r="S7" s="1"/>
      <c r="T7" s="1"/>
      <c r="U7" s="1"/>
      <c r="V7" s="1"/>
      <c r="W7" s="1"/>
      <c r="X7" s="1"/>
      <c r="Y7" s="1"/>
      <c r="Z7" s="1"/>
      <c r="AA7" s="1"/>
    </row>
    <row r="8" spans="1:27" ht="18.899999999999999" customHeight="1" x14ac:dyDescent="0.25">
      <c r="A8" s="54" t="s">
        <v>45</v>
      </c>
      <c r="B8" s="144">
        <v>2734</v>
      </c>
      <c r="C8" s="145">
        <v>3114</v>
      </c>
      <c r="D8" s="43">
        <f t="shared" si="0"/>
        <v>0.13899049012435993</v>
      </c>
      <c r="E8" s="39">
        <v>23</v>
      </c>
      <c r="F8" s="42">
        <v>31</v>
      </c>
      <c r="G8" s="43">
        <f t="shared" si="1"/>
        <v>0.34782608695652173</v>
      </c>
      <c r="H8" s="42">
        <v>167</v>
      </c>
      <c r="I8" s="42">
        <v>211</v>
      </c>
      <c r="J8" s="43">
        <f t="shared" si="2"/>
        <v>0.26347305389221565</v>
      </c>
      <c r="K8" s="42">
        <v>3158</v>
      </c>
      <c r="L8" s="42">
        <v>3511</v>
      </c>
      <c r="M8" s="46">
        <f t="shared" si="3"/>
        <v>0.11177960734642189</v>
      </c>
      <c r="N8" s="1"/>
      <c r="O8" s="1"/>
      <c r="P8" s="1"/>
      <c r="Q8" s="1"/>
      <c r="R8" s="1"/>
      <c r="S8" s="1"/>
      <c r="T8" s="1"/>
      <c r="U8" s="1"/>
      <c r="V8" s="1"/>
      <c r="W8" s="1"/>
      <c r="X8" s="1"/>
      <c r="Y8" s="1"/>
      <c r="Z8" s="1"/>
      <c r="AA8" s="1"/>
    </row>
    <row r="9" spans="1:27" ht="18.899999999999999" customHeight="1" x14ac:dyDescent="0.25">
      <c r="A9" s="54" t="s">
        <v>46</v>
      </c>
      <c r="B9" s="144">
        <v>2806</v>
      </c>
      <c r="C9" s="145">
        <v>2960</v>
      </c>
      <c r="D9" s="43">
        <f t="shared" si="0"/>
        <v>5.4882394868139617E-2</v>
      </c>
      <c r="E9" s="39">
        <v>39</v>
      </c>
      <c r="F9" s="42">
        <v>36</v>
      </c>
      <c r="G9" s="43">
        <f t="shared" si="1"/>
        <v>-7.6923076923076872E-2</v>
      </c>
      <c r="H9" s="42">
        <v>152</v>
      </c>
      <c r="I9" s="42">
        <v>174</v>
      </c>
      <c r="J9" s="43">
        <f t="shared" si="2"/>
        <v>0.14473684210526305</v>
      </c>
      <c r="K9" s="42">
        <v>3320</v>
      </c>
      <c r="L9" s="42">
        <v>3447</v>
      </c>
      <c r="M9" s="46">
        <f t="shared" si="3"/>
        <v>3.8253012048192758E-2</v>
      </c>
      <c r="N9" s="1"/>
      <c r="O9" s="1"/>
      <c r="P9" s="1"/>
      <c r="Q9" s="1"/>
      <c r="R9" s="1"/>
      <c r="S9" s="1"/>
      <c r="T9" s="1"/>
      <c r="U9" s="1"/>
      <c r="V9" s="1"/>
      <c r="W9" s="1"/>
      <c r="X9" s="1"/>
      <c r="Y9" s="1"/>
      <c r="Z9" s="1"/>
      <c r="AA9" s="1"/>
    </row>
    <row r="10" spans="1:27" ht="18.899999999999999" customHeight="1" x14ac:dyDescent="0.25">
      <c r="A10" s="54" t="s">
        <v>47</v>
      </c>
      <c r="B10" s="144">
        <v>3290</v>
      </c>
      <c r="C10" s="145">
        <v>3263</v>
      </c>
      <c r="D10" s="43">
        <f t="shared" si="0"/>
        <v>-8.2066869300911893E-3</v>
      </c>
      <c r="E10" s="39">
        <v>34</v>
      </c>
      <c r="F10" s="42">
        <v>43</v>
      </c>
      <c r="G10" s="43">
        <f t="shared" si="1"/>
        <v>0.26470588235294112</v>
      </c>
      <c r="H10" s="42">
        <v>200</v>
      </c>
      <c r="I10" s="42">
        <v>222</v>
      </c>
      <c r="J10" s="43">
        <f t="shared" si="2"/>
        <v>0.1100000000000001</v>
      </c>
      <c r="K10" s="42">
        <v>3840</v>
      </c>
      <c r="L10" s="42">
        <v>3745</v>
      </c>
      <c r="M10" s="46">
        <f t="shared" si="3"/>
        <v>-2.473958333333337E-2</v>
      </c>
      <c r="N10" s="1"/>
      <c r="O10" s="1"/>
      <c r="P10" s="1"/>
      <c r="Q10" s="1"/>
      <c r="R10" s="1"/>
      <c r="S10" s="1"/>
      <c r="T10" s="1"/>
      <c r="U10" s="1"/>
      <c r="V10" s="1"/>
      <c r="W10" s="1"/>
      <c r="X10" s="1"/>
      <c r="Y10" s="1"/>
      <c r="Z10" s="1"/>
      <c r="AA10" s="1"/>
    </row>
    <row r="11" spans="1:27" ht="18.899999999999999" customHeight="1" x14ac:dyDescent="0.25">
      <c r="A11" s="54" t="s">
        <v>48</v>
      </c>
      <c r="B11" s="144">
        <v>2776</v>
      </c>
      <c r="C11" s="145">
        <v>2771</v>
      </c>
      <c r="D11" s="43">
        <f t="shared" si="0"/>
        <v>-1.8011527377521652E-3</v>
      </c>
      <c r="E11" s="39">
        <v>66</v>
      </c>
      <c r="F11" s="42">
        <v>39</v>
      </c>
      <c r="G11" s="43">
        <f t="shared" si="1"/>
        <v>-0.40909090909090906</v>
      </c>
      <c r="H11" s="42">
        <v>258</v>
      </c>
      <c r="I11" s="42">
        <v>241</v>
      </c>
      <c r="J11" s="43">
        <f t="shared" si="2"/>
        <v>-6.589147286821706E-2</v>
      </c>
      <c r="K11" s="42">
        <v>3287</v>
      </c>
      <c r="L11" s="42">
        <v>3280</v>
      </c>
      <c r="M11" s="46">
        <f t="shared" si="3"/>
        <v>-2.1296014602981694E-3</v>
      </c>
      <c r="N11" s="1"/>
      <c r="O11" s="1"/>
      <c r="P11" s="1"/>
      <c r="Q11" s="1"/>
      <c r="R11" s="1"/>
      <c r="S11" s="1"/>
      <c r="T11" s="1"/>
      <c r="U11" s="1"/>
      <c r="V11" s="1"/>
      <c r="W11" s="1"/>
      <c r="X11" s="1"/>
      <c r="Y11" s="1"/>
      <c r="Z11" s="1"/>
      <c r="AA11" s="1"/>
    </row>
    <row r="12" spans="1:27" ht="18.899999999999999" customHeight="1" x14ac:dyDescent="0.25">
      <c r="A12" s="54" t="s">
        <v>49</v>
      </c>
      <c r="B12" s="144">
        <v>2629</v>
      </c>
      <c r="C12" s="145">
        <v>2597</v>
      </c>
      <c r="D12" s="43">
        <f t="shared" si="0"/>
        <v>-1.2171928489920103E-2</v>
      </c>
      <c r="E12" s="39">
        <v>57</v>
      </c>
      <c r="F12" s="42">
        <v>61</v>
      </c>
      <c r="G12" s="43">
        <f t="shared" si="1"/>
        <v>7.0175438596491224E-2</v>
      </c>
      <c r="H12" s="42">
        <v>272</v>
      </c>
      <c r="I12" s="42">
        <v>241</v>
      </c>
      <c r="J12" s="43">
        <f t="shared" si="2"/>
        <v>-0.11397058823529416</v>
      </c>
      <c r="K12" s="42">
        <v>3104</v>
      </c>
      <c r="L12" s="42">
        <v>3155</v>
      </c>
      <c r="M12" s="46">
        <f t="shared" si="3"/>
        <v>1.6430412371134073E-2</v>
      </c>
      <c r="N12" s="1"/>
      <c r="O12" s="1"/>
      <c r="P12" s="1"/>
      <c r="Q12" s="1"/>
      <c r="R12" s="1"/>
      <c r="S12" s="1"/>
      <c r="T12" s="1"/>
      <c r="U12" s="1"/>
      <c r="V12" s="1"/>
      <c r="W12" s="1"/>
      <c r="X12" s="1"/>
      <c r="Y12" s="1"/>
      <c r="Z12" s="1"/>
      <c r="AA12" s="1"/>
    </row>
    <row r="13" spans="1:27" ht="18.899999999999999" customHeight="1" thickBot="1" x14ac:dyDescent="0.3">
      <c r="A13" s="11" t="s">
        <v>35</v>
      </c>
      <c r="B13" s="8">
        <f>SUM(B6:B12)</f>
        <v>19935</v>
      </c>
      <c r="C13" s="12">
        <f>SUM(C6:C12)</f>
        <v>20561</v>
      </c>
      <c r="D13" s="32">
        <f>(C13/B13)-1</f>
        <v>3.1402056684223689E-2</v>
      </c>
      <c r="E13" s="8">
        <f>SUM(E6:E12)</f>
        <v>280</v>
      </c>
      <c r="F13" s="12">
        <f>SUM(F6:F12)</f>
        <v>266</v>
      </c>
      <c r="G13" s="32">
        <f>(F13/E13)-1</f>
        <v>-5.0000000000000044E-2</v>
      </c>
      <c r="H13" s="12">
        <f>SUM(H6:H12)</f>
        <v>1402</v>
      </c>
      <c r="I13" s="12">
        <f>SUM(I6:I12)</f>
        <v>1451</v>
      </c>
      <c r="J13" s="32">
        <f>(I13/H13)-1</f>
        <v>3.4950071326676158E-2</v>
      </c>
      <c r="K13" s="12">
        <f>SUM(K6:K12)</f>
        <v>23291</v>
      </c>
      <c r="L13" s="12">
        <f>SUM(L6:L12)</f>
        <v>23938</v>
      </c>
      <c r="M13" s="26">
        <f>(L13/K13)-1</f>
        <v>2.7778970417758009E-2</v>
      </c>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25" right="0.25" top="0.75" bottom="0.75" header="0.3" footer="0.3"/>
  <pageSetup paperSize="9" scale="86" orientation="portrait" verticalDpi="0" r:id="rId1"/>
  <ignoredErrors>
    <ignoredError sqref="B13:C13 E13:F13 H13:I13 K13:L13" formulaRange="1"/>
    <ignoredError sqref="D13 G13 J1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214-7B5C-4B81-988E-19470424BCD3}">
  <sheetPr>
    <pageSetUpPr fitToPage="1"/>
  </sheetPr>
  <dimension ref="A1:AA48"/>
  <sheetViews>
    <sheetView showGridLines="0" zoomScaleNormal="100" workbookViewId="0">
      <selection activeCell="P4" sqref="P4"/>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6.75" customHeight="1" x14ac:dyDescent="0.25"/>
    <row r="2" spans="1:27" ht="18.899999999999999" customHeight="1" x14ac:dyDescent="0.3">
      <c r="A2" s="14" t="s">
        <v>158</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5" t="str">
        <f>+'1'!A4</f>
        <v>Janeiro-julho</v>
      </c>
      <c r="B4" s="248" t="s">
        <v>6</v>
      </c>
      <c r="C4" s="248"/>
      <c r="D4" s="248"/>
      <c r="E4" s="247" t="s">
        <v>31</v>
      </c>
      <c r="F4" s="248"/>
      <c r="G4" s="249"/>
      <c r="H4" s="248" t="s">
        <v>18</v>
      </c>
      <c r="I4" s="248"/>
      <c r="J4" s="248"/>
      <c r="K4" s="247" t="s">
        <v>20</v>
      </c>
      <c r="L4" s="248"/>
      <c r="M4" s="248"/>
      <c r="N4" s="1"/>
      <c r="O4" s="1"/>
      <c r="P4" s="1"/>
      <c r="Q4" s="1"/>
      <c r="R4" s="1"/>
      <c r="S4" s="1"/>
      <c r="T4" s="1"/>
      <c r="U4" s="1"/>
      <c r="V4" s="1"/>
      <c r="W4" s="1"/>
      <c r="X4" s="1"/>
      <c r="Y4" s="1"/>
      <c r="Z4" s="1"/>
      <c r="AA4" s="1"/>
    </row>
    <row r="5" spans="1:27" ht="30" customHeight="1" x14ac:dyDescent="0.25">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899999999999999" customHeight="1" x14ac:dyDescent="0.25">
      <c r="A6" s="54" t="s">
        <v>51</v>
      </c>
      <c r="B6" s="36">
        <v>690</v>
      </c>
      <c r="C6" s="37">
        <v>681</v>
      </c>
      <c r="D6" s="38">
        <f>(C6/B6)-1</f>
        <v>-1.3043478260869601E-2</v>
      </c>
      <c r="E6" s="42">
        <v>22</v>
      </c>
      <c r="F6" s="42">
        <v>27</v>
      </c>
      <c r="G6" s="41">
        <f>(F6/E6)-1</f>
        <v>0.22727272727272729</v>
      </c>
      <c r="H6" s="36">
        <v>73</v>
      </c>
      <c r="I6" s="37">
        <v>72</v>
      </c>
      <c r="J6" s="38">
        <f>(I6/H6)-1</f>
        <v>-1.3698630136986356E-2</v>
      </c>
      <c r="K6" s="42">
        <v>795</v>
      </c>
      <c r="L6" s="42">
        <v>774</v>
      </c>
      <c r="M6" s="46">
        <f>(L6/K6)-1</f>
        <v>-2.6415094339622636E-2</v>
      </c>
      <c r="N6" s="1"/>
      <c r="O6" s="1"/>
      <c r="P6" s="1"/>
      <c r="Q6" s="1"/>
      <c r="R6" s="1"/>
      <c r="S6" s="1"/>
      <c r="T6" s="1"/>
      <c r="U6" s="1"/>
      <c r="V6" s="1"/>
      <c r="W6" s="1"/>
      <c r="X6" s="1"/>
      <c r="Y6" s="1"/>
      <c r="Z6" s="1"/>
      <c r="AA6" s="1"/>
    </row>
    <row r="7" spans="1:27" ht="18.899999999999999" customHeight="1" x14ac:dyDescent="0.25">
      <c r="A7" s="54" t="s">
        <v>52</v>
      </c>
      <c r="B7" s="39">
        <v>429</v>
      </c>
      <c r="C7" s="42">
        <v>369</v>
      </c>
      <c r="D7" s="43">
        <f t="shared" ref="D7:D13" si="0">(C7/B7)-1</f>
        <v>-0.1398601398601399</v>
      </c>
      <c r="E7" s="42">
        <v>19</v>
      </c>
      <c r="F7" s="42">
        <v>7</v>
      </c>
      <c r="G7" s="41">
        <f t="shared" ref="G7:G13" si="1">(F7/E7)-1</f>
        <v>-0.63157894736842102</v>
      </c>
      <c r="H7" s="39">
        <v>60</v>
      </c>
      <c r="I7" s="42">
        <v>40</v>
      </c>
      <c r="J7" s="43">
        <f t="shared" ref="J7:J13" si="2">(I7/H7)-1</f>
        <v>-0.33333333333333337</v>
      </c>
      <c r="K7" s="42">
        <v>480</v>
      </c>
      <c r="L7" s="42">
        <v>421</v>
      </c>
      <c r="M7" s="46">
        <f t="shared" ref="M7:M13" si="3">(L7/K7)-1</f>
        <v>-0.12291666666666667</v>
      </c>
      <c r="N7" s="1"/>
      <c r="O7" s="1"/>
      <c r="P7" s="1"/>
      <c r="Q7" s="1"/>
      <c r="R7" s="1"/>
      <c r="S7" s="1"/>
      <c r="T7" s="1"/>
      <c r="U7" s="1"/>
      <c r="V7" s="1"/>
      <c r="W7" s="1"/>
      <c r="X7" s="1"/>
      <c r="Y7" s="1"/>
      <c r="Z7" s="1"/>
      <c r="AA7" s="1"/>
    </row>
    <row r="8" spans="1:27" ht="18.899999999999999" customHeight="1" x14ac:dyDescent="0.25">
      <c r="A8" s="54" t="s">
        <v>53</v>
      </c>
      <c r="B8" s="39">
        <v>2175</v>
      </c>
      <c r="C8" s="42">
        <v>2300</v>
      </c>
      <c r="D8" s="43">
        <f t="shared" si="0"/>
        <v>5.7471264367816133E-2</v>
      </c>
      <c r="E8" s="42">
        <v>33</v>
      </c>
      <c r="F8" s="42">
        <v>38</v>
      </c>
      <c r="G8" s="41">
        <f t="shared" si="1"/>
        <v>0.1515151515151516</v>
      </c>
      <c r="H8" s="39">
        <v>139</v>
      </c>
      <c r="I8" s="42">
        <v>153</v>
      </c>
      <c r="J8" s="43">
        <f t="shared" si="2"/>
        <v>0.10071942446043169</v>
      </c>
      <c r="K8" s="42">
        <v>2552</v>
      </c>
      <c r="L8" s="42">
        <v>2649</v>
      </c>
      <c r="M8" s="46">
        <f t="shared" si="3"/>
        <v>3.8009404388714696E-2</v>
      </c>
      <c r="N8" s="1"/>
      <c r="O8" s="1"/>
      <c r="P8" s="1"/>
      <c r="Q8" s="1"/>
      <c r="R8" s="1"/>
      <c r="S8" s="1"/>
      <c r="T8" s="1"/>
      <c r="U8" s="1"/>
      <c r="V8" s="1"/>
      <c r="W8" s="1"/>
      <c r="X8" s="1"/>
      <c r="Y8" s="1"/>
      <c r="Z8" s="1"/>
      <c r="AA8" s="1"/>
    </row>
    <row r="9" spans="1:27" ht="18.899999999999999" customHeight="1" x14ac:dyDescent="0.25">
      <c r="A9" s="54" t="s">
        <v>54</v>
      </c>
      <c r="B9" s="39">
        <v>3259</v>
      </c>
      <c r="C9" s="42">
        <v>3450</v>
      </c>
      <c r="D9" s="43">
        <f t="shared" si="0"/>
        <v>5.8606934642528419E-2</v>
      </c>
      <c r="E9" s="42">
        <v>34</v>
      </c>
      <c r="F9" s="42">
        <v>34</v>
      </c>
      <c r="G9" s="41">
        <f t="shared" si="1"/>
        <v>0</v>
      </c>
      <c r="H9" s="39">
        <v>154</v>
      </c>
      <c r="I9" s="42">
        <v>171</v>
      </c>
      <c r="J9" s="43">
        <f t="shared" si="2"/>
        <v>0.11038961038961048</v>
      </c>
      <c r="K9" s="42">
        <v>3784</v>
      </c>
      <c r="L9" s="42">
        <v>3966</v>
      </c>
      <c r="M9" s="46">
        <f t="shared" si="3"/>
        <v>4.8097251585623724E-2</v>
      </c>
      <c r="N9" s="1"/>
      <c r="O9" s="1"/>
      <c r="P9" s="1"/>
      <c r="Q9" s="1"/>
      <c r="R9" s="1"/>
      <c r="S9" s="1"/>
      <c r="T9" s="1"/>
      <c r="U9" s="1"/>
      <c r="V9" s="1"/>
      <c r="W9" s="1"/>
      <c r="X9" s="1"/>
      <c r="Y9" s="1"/>
      <c r="Z9" s="1"/>
      <c r="AA9" s="1"/>
    </row>
    <row r="10" spans="1:27" ht="18.899999999999999" customHeight="1" x14ac:dyDescent="0.25">
      <c r="A10" s="54" t="s">
        <v>55</v>
      </c>
      <c r="B10" s="39">
        <v>3574</v>
      </c>
      <c r="C10" s="42">
        <v>3728</v>
      </c>
      <c r="D10" s="43">
        <f t="shared" si="0"/>
        <v>4.3088975937325191E-2</v>
      </c>
      <c r="E10" s="42">
        <v>33</v>
      </c>
      <c r="F10" s="42">
        <v>30</v>
      </c>
      <c r="G10" s="41">
        <f t="shared" si="1"/>
        <v>-9.0909090909090939E-2</v>
      </c>
      <c r="H10" s="39">
        <v>240</v>
      </c>
      <c r="I10" s="42">
        <v>234</v>
      </c>
      <c r="J10" s="43">
        <f t="shared" si="2"/>
        <v>-2.5000000000000022E-2</v>
      </c>
      <c r="K10" s="42">
        <v>4157</v>
      </c>
      <c r="L10" s="42">
        <v>4440</v>
      </c>
      <c r="M10" s="46">
        <f t="shared" si="3"/>
        <v>6.8077940822708793E-2</v>
      </c>
      <c r="N10" s="1"/>
      <c r="O10" s="1"/>
      <c r="P10" s="1"/>
      <c r="Q10" s="1"/>
      <c r="R10" s="1"/>
      <c r="S10" s="1"/>
      <c r="T10" s="1"/>
      <c r="U10" s="1"/>
      <c r="V10" s="1"/>
      <c r="W10" s="1"/>
      <c r="X10" s="1"/>
      <c r="Y10" s="1"/>
      <c r="Z10" s="1"/>
      <c r="AA10" s="1"/>
    </row>
    <row r="11" spans="1:27" ht="18.899999999999999" customHeight="1" x14ac:dyDescent="0.25">
      <c r="A11" s="54" t="s">
        <v>56</v>
      </c>
      <c r="B11" s="39">
        <v>4383</v>
      </c>
      <c r="C11" s="42">
        <v>4409</v>
      </c>
      <c r="D11" s="43">
        <f t="shared" si="0"/>
        <v>5.9320100387862951E-3</v>
      </c>
      <c r="E11" s="42">
        <v>37</v>
      </c>
      <c r="F11" s="42">
        <v>53</v>
      </c>
      <c r="G11" s="41">
        <f t="shared" si="1"/>
        <v>0.43243243243243246</v>
      </c>
      <c r="H11" s="39">
        <v>298</v>
      </c>
      <c r="I11" s="42">
        <v>321</v>
      </c>
      <c r="J11" s="43">
        <f t="shared" si="2"/>
        <v>7.718120805369133E-2</v>
      </c>
      <c r="K11" s="42">
        <v>5224</v>
      </c>
      <c r="L11" s="42">
        <v>5136</v>
      </c>
      <c r="M11" s="46">
        <f t="shared" si="3"/>
        <v>-1.6845329249617125E-2</v>
      </c>
      <c r="N11" s="1"/>
      <c r="O11" s="1"/>
      <c r="P11" s="1"/>
      <c r="Q11" s="1"/>
      <c r="R11" s="1"/>
      <c r="S11" s="1"/>
      <c r="T11" s="1"/>
      <c r="U11" s="1"/>
      <c r="V11" s="1"/>
      <c r="W11" s="1"/>
      <c r="X11" s="1"/>
      <c r="Y11" s="1"/>
      <c r="Z11" s="1"/>
      <c r="AA11" s="1"/>
    </row>
    <row r="12" spans="1:27" ht="18.899999999999999" customHeight="1" x14ac:dyDescent="0.25">
      <c r="A12" s="54" t="s">
        <v>57</v>
      </c>
      <c r="B12" s="39">
        <v>3921</v>
      </c>
      <c r="C12" s="42">
        <v>4044</v>
      </c>
      <c r="D12" s="43">
        <f t="shared" si="0"/>
        <v>3.136954858454466E-2</v>
      </c>
      <c r="E12" s="42">
        <v>67</v>
      </c>
      <c r="F12" s="42">
        <v>53</v>
      </c>
      <c r="G12" s="41">
        <f t="shared" si="1"/>
        <v>-0.20895522388059706</v>
      </c>
      <c r="H12" s="39">
        <v>307</v>
      </c>
      <c r="I12" s="42">
        <v>314</v>
      </c>
      <c r="J12" s="43">
        <f t="shared" si="2"/>
        <v>2.2801302931596101E-2</v>
      </c>
      <c r="K12" s="42">
        <v>4556</v>
      </c>
      <c r="L12" s="42">
        <v>4720</v>
      </c>
      <c r="M12" s="46">
        <f t="shared" si="3"/>
        <v>3.5996488147497896E-2</v>
      </c>
      <c r="N12" s="1"/>
      <c r="O12" s="1"/>
      <c r="P12" s="1"/>
      <c r="Q12" s="1"/>
      <c r="R12" s="1"/>
      <c r="S12" s="1"/>
      <c r="T12" s="1"/>
      <c r="U12" s="1"/>
      <c r="V12" s="1"/>
      <c r="W12" s="1"/>
      <c r="X12" s="1"/>
      <c r="Y12" s="1"/>
      <c r="Z12" s="1"/>
      <c r="AA12" s="1"/>
    </row>
    <row r="13" spans="1:27" ht="18.899999999999999" customHeight="1" x14ac:dyDescent="0.25">
      <c r="A13" s="54" t="s">
        <v>140</v>
      </c>
      <c r="B13" s="39">
        <v>1504</v>
      </c>
      <c r="C13" s="42">
        <v>1580</v>
      </c>
      <c r="D13" s="43">
        <f t="shared" si="0"/>
        <v>5.0531914893616969E-2</v>
      </c>
      <c r="E13" s="42">
        <v>35</v>
      </c>
      <c r="F13" s="42">
        <v>24</v>
      </c>
      <c r="G13" s="41">
        <f t="shared" si="1"/>
        <v>-0.31428571428571428</v>
      </c>
      <c r="H13" s="39">
        <v>131</v>
      </c>
      <c r="I13" s="42">
        <v>146</v>
      </c>
      <c r="J13" s="43">
        <f t="shared" si="2"/>
        <v>0.11450381679389321</v>
      </c>
      <c r="K13" s="42">
        <v>1743</v>
      </c>
      <c r="L13" s="42">
        <v>1832</v>
      </c>
      <c r="M13" s="46">
        <f t="shared" si="3"/>
        <v>5.1061388410786002E-2</v>
      </c>
      <c r="N13" s="1"/>
      <c r="O13" s="1"/>
      <c r="P13" s="1"/>
      <c r="Q13" s="1"/>
      <c r="R13" s="1"/>
      <c r="S13" s="1"/>
      <c r="T13" s="1"/>
      <c r="U13" s="1"/>
      <c r="V13" s="1"/>
      <c r="W13" s="1"/>
      <c r="X13" s="1"/>
      <c r="Y13" s="1"/>
      <c r="Z13" s="1"/>
      <c r="AA13" s="1"/>
    </row>
    <row r="14" spans="1:27" ht="18.899999999999999" customHeight="1" thickBot="1" x14ac:dyDescent="0.3">
      <c r="A14" s="11" t="s">
        <v>35</v>
      </c>
      <c r="B14" s="8">
        <f>SUM(B6:B13)</f>
        <v>19935</v>
      </c>
      <c r="C14" s="12">
        <f>SUM(C6:C13)</f>
        <v>20561</v>
      </c>
      <c r="D14" s="32">
        <f>(C14/B14)-1</f>
        <v>3.1402056684223689E-2</v>
      </c>
      <c r="E14" s="12">
        <f>SUM(E6:E13)</f>
        <v>280</v>
      </c>
      <c r="F14" s="12">
        <f>SUM(F6:F13)</f>
        <v>266</v>
      </c>
      <c r="G14" s="26">
        <f>(F14/E14)-1</f>
        <v>-5.0000000000000044E-2</v>
      </c>
      <c r="H14" s="8">
        <f>SUM(H6:H13)</f>
        <v>1402</v>
      </c>
      <c r="I14" s="12">
        <f>SUM(I6:I13)</f>
        <v>1451</v>
      </c>
      <c r="J14" s="32">
        <f>(I14/H14)-1</f>
        <v>3.4950071326676158E-2</v>
      </c>
      <c r="K14" s="12">
        <f>SUM(K6:K13)</f>
        <v>23291</v>
      </c>
      <c r="L14" s="12">
        <f>SUM(L6:L13)</f>
        <v>23938</v>
      </c>
      <c r="M14" s="26">
        <f>(L14/K14)-1</f>
        <v>2.7778970417758009E-2</v>
      </c>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7" spans="7:9" x14ac:dyDescent="0.25">
      <c r="G37" s="1"/>
    </row>
    <row r="48" spans="7:9"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C14 E14:F14 H14:I14 K14:L14" formulaRange="1"/>
    <ignoredError sqref="D14 G14 J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B1EE-8EA8-447F-A172-8EA1173EAE05}">
  <sheetPr>
    <pageSetUpPr fitToPage="1"/>
  </sheetPr>
  <dimension ref="A1:AA48"/>
  <sheetViews>
    <sheetView showGridLines="0" zoomScaleNormal="100" workbookViewId="0">
      <selection activeCell="P5" sqref="P5"/>
    </sheetView>
  </sheetViews>
  <sheetFormatPr defaultColWidth="9.109375" defaultRowHeight="12" x14ac:dyDescent="0.25"/>
  <cols>
    <col min="1" max="1" width="18.6640625" style="3" customWidth="1"/>
    <col min="2" max="6" width="7.88671875" style="3" customWidth="1"/>
    <col min="7" max="7" width="9.109375" style="3" customWidth="1"/>
    <col min="8" max="9" width="7.88671875" style="3" customWidth="1"/>
    <col min="10" max="10" width="8.109375" style="3" customWidth="1"/>
    <col min="11" max="13" width="7.88671875" style="3" customWidth="1"/>
    <col min="14" max="14" width="2.33203125" style="3" customWidth="1"/>
    <col min="15" max="16384" width="9.109375" style="3"/>
  </cols>
  <sheetData>
    <row r="1" spans="1:27" ht="6.75" customHeight="1" x14ac:dyDescent="0.25"/>
    <row r="2" spans="1:27" ht="18.899999999999999" customHeight="1" x14ac:dyDescent="0.3">
      <c r="A2" s="14" t="s">
        <v>159</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5" t="str">
        <f>+'1'!A4</f>
        <v>Janeiro-julho</v>
      </c>
      <c r="B4" s="247" t="s">
        <v>6</v>
      </c>
      <c r="C4" s="248"/>
      <c r="D4" s="249"/>
      <c r="E4" s="247" t="s">
        <v>31</v>
      </c>
      <c r="F4" s="248"/>
      <c r="G4" s="249"/>
      <c r="H4" s="248" t="s">
        <v>18</v>
      </c>
      <c r="I4" s="248"/>
      <c r="J4" s="248"/>
      <c r="K4" s="247" t="s">
        <v>20</v>
      </c>
      <c r="L4" s="248"/>
      <c r="M4" s="248"/>
      <c r="N4" s="1"/>
      <c r="O4" s="1"/>
      <c r="P4" s="1"/>
      <c r="Q4" s="1"/>
      <c r="R4" s="1"/>
      <c r="S4" s="1"/>
      <c r="T4" s="1"/>
      <c r="U4" s="1"/>
      <c r="V4" s="1"/>
      <c r="W4" s="1"/>
      <c r="X4" s="1"/>
      <c r="Y4" s="1"/>
      <c r="Z4" s="1"/>
      <c r="AA4" s="1"/>
    </row>
    <row r="5" spans="1:27" ht="30" customHeight="1" x14ac:dyDescent="0.25">
      <c r="A5" s="246"/>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899999999999999" customHeight="1" x14ac:dyDescent="0.25">
      <c r="A6" s="54" t="s">
        <v>58</v>
      </c>
      <c r="B6" s="36">
        <v>17912</v>
      </c>
      <c r="C6" s="37">
        <v>16833</v>
      </c>
      <c r="D6" s="38">
        <f>(C6/B6)-1</f>
        <v>-6.0238945958016932E-2</v>
      </c>
      <c r="E6" s="42">
        <v>257</v>
      </c>
      <c r="F6" s="42">
        <v>227</v>
      </c>
      <c r="G6" s="41">
        <f>(F6/E6)-1</f>
        <v>-0.11673151750972766</v>
      </c>
      <c r="H6" s="36">
        <v>1306</v>
      </c>
      <c r="I6" s="37">
        <v>1252</v>
      </c>
      <c r="J6" s="38">
        <f>(I6/H6)-1</f>
        <v>-4.1347626339969357E-2</v>
      </c>
      <c r="K6" s="42">
        <v>20808</v>
      </c>
      <c r="L6" s="42">
        <v>19446</v>
      </c>
      <c r="M6" s="41">
        <f>(L6/K6)-1</f>
        <v>-6.5455594002306827E-2</v>
      </c>
      <c r="N6" s="1"/>
      <c r="O6" s="1"/>
      <c r="P6" s="1"/>
      <c r="Q6" s="1"/>
      <c r="R6" s="1"/>
      <c r="S6" s="1"/>
      <c r="T6" s="1"/>
      <c r="U6" s="1"/>
      <c r="V6" s="1"/>
      <c r="W6" s="1"/>
      <c r="X6" s="1"/>
      <c r="Y6" s="1"/>
      <c r="Z6" s="1"/>
      <c r="AA6" s="1"/>
    </row>
    <row r="7" spans="1:27" ht="18.899999999999999" customHeight="1" x14ac:dyDescent="0.25">
      <c r="A7" s="54" t="s">
        <v>59</v>
      </c>
      <c r="B7" s="39">
        <v>1920</v>
      </c>
      <c r="C7" s="42">
        <v>3557</v>
      </c>
      <c r="D7" s="43">
        <f t="shared" ref="D7:D13" si="0">(C7/B7)-1</f>
        <v>0.85260416666666661</v>
      </c>
      <c r="E7" s="42">
        <v>19</v>
      </c>
      <c r="F7" s="42">
        <v>35</v>
      </c>
      <c r="G7" s="41">
        <f t="shared" ref="G7:G9" si="1">(F7/E7)-1</f>
        <v>0.84210526315789469</v>
      </c>
      <c r="H7" s="39">
        <v>89</v>
      </c>
      <c r="I7" s="42">
        <v>188</v>
      </c>
      <c r="J7" s="43">
        <f t="shared" ref="J7:J9" si="2">(I7/H7)-1</f>
        <v>1.1123595505617976</v>
      </c>
      <c r="K7" s="42">
        <v>2345</v>
      </c>
      <c r="L7" s="42">
        <v>4294</v>
      </c>
      <c r="M7" s="41">
        <f t="shared" ref="M7:M13" si="3">(L7/K7)-1</f>
        <v>0.83113006396588496</v>
      </c>
      <c r="N7" s="1"/>
      <c r="O7" s="1"/>
      <c r="P7" s="1"/>
      <c r="Q7" s="1"/>
      <c r="R7" s="1"/>
      <c r="S7" s="1"/>
      <c r="T7" s="1"/>
      <c r="U7" s="1"/>
      <c r="V7" s="1"/>
      <c r="W7" s="1"/>
      <c r="X7" s="1"/>
      <c r="Y7" s="1"/>
      <c r="Z7" s="1"/>
      <c r="AA7" s="1"/>
    </row>
    <row r="8" spans="1:27" ht="18.899999999999999" customHeight="1" x14ac:dyDescent="0.25">
      <c r="A8" s="54" t="s">
        <v>60</v>
      </c>
      <c r="B8" s="39">
        <v>48</v>
      </c>
      <c r="C8" s="42">
        <v>91</v>
      </c>
      <c r="D8" s="43">
        <f t="shared" si="0"/>
        <v>0.89583333333333326</v>
      </c>
      <c r="E8" s="42">
        <v>2</v>
      </c>
      <c r="F8" s="42">
        <v>2</v>
      </c>
      <c r="G8" s="41">
        <f t="shared" si="1"/>
        <v>0</v>
      </c>
      <c r="H8" s="39">
        <v>5</v>
      </c>
      <c r="I8" s="42">
        <v>7</v>
      </c>
      <c r="J8" s="43">
        <f t="shared" si="2"/>
        <v>0.39999999999999991</v>
      </c>
      <c r="K8" s="42">
        <v>75</v>
      </c>
      <c r="L8" s="42">
        <v>102</v>
      </c>
      <c r="M8" s="41">
        <f t="shared" si="3"/>
        <v>0.3600000000000001</v>
      </c>
      <c r="N8" s="1"/>
      <c r="O8" s="1"/>
      <c r="P8" s="1"/>
      <c r="Q8" s="1"/>
      <c r="R8" s="1"/>
      <c r="S8" s="1"/>
      <c r="T8" s="1"/>
      <c r="U8" s="1"/>
      <c r="V8" s="1"/>
      <c r="W8" s="1"/>
      <c r="X8" s="1"/>
      <c r="Y8" s="1"/>
      <c r="Z8" s="1"/>
      <c r="AA8" s="1"/>
    </row>
    <row r="9" spans="1:27" ht="18.899999999999999" customHeight="1" x14ac:dyDescent="0.25">
      <c r="A9" s="54" t="s">
        <v>61</v>
      </c>
      <c r="B9" s="39">
        <v>18</v>
      </c>
      <c r="C9" s="42">
        <v>29</v>
      </c>
      <c r="D9" s="43">
        <f t="shared" si="0"/>
        <v>0.61111111111111116</v>
      </c>
      <c r="E9" s="42">
        <v>2</v>
      </c>
      <c r="F9" s="42">
        <v>2</v>
      </c>
      <c r="G9" s="41">
        <f t="shared" si="1"/>
        <v>0</v>
      </c>
      <c r="H9" s="39">
        <v>2</v>
      </c>
      <c r="I9" s="42">
        <v>1</v>
      </c>
      <c r="J9" s="43">
        <f t="shared" si="2"/>
        <v>-0.5</v>
      </c>
      <c r="K9" s="42">
        <v>19</v>
      </c>
      <c r="L9" s="42">
        <v>29</v>
      </c>
      <c r="M9" s="41">
        <f t="shared" si="3"/>
        <v>0.52631578947368429</v>
      </c>
      <c r="N9" s="1"/>
      <c r="O9" s="1"/>
      <c r="P9" s="1"/>
      <c r="Q9" s="1"/>
      <c r="R9" s="1"/>
      <c r="S9" s="1"/>
      <c r="T9" s="1"/>
      <c r="U9" s="1"/>
      <c r="V9" s="1"/>
      <c r="W9" s="1"/>
      <c r="X9" s="1"/>
      <c r="Y9" s="1"/>
      <c r="Z9" s="1"/>
      <c r="AA9" s="1"/>
    </row>
    <row r="10" spans="1:27" ht="18.899999999999999" customHeight="1" x14ac:dyDescent="0.25">
      <c r="A10" s="54" t="s">
        <v>62</v>
      </c>
      <c r="B10" s="39">
        <v>12</v>
      </c>
      <c r="C10" s="42">
        <v>5</v>
      </c>
      <c r="D10" s="43">
        <f t="shared" si="0"/>
        <v>-0.58333333333333326</v>
      </c>
      <c r="E10" s="42">
        <v>0</v>
      </c>
      <c r="F10" s="42">
        <v>0</v>
      </c>
      <c r="G10" s="41" t="s">
        <v>132</v>
      </c>
      <c r="H10" s="39">
        <v>0</v>
      </c>
      <c r="I10" s="42">
        <v>0</v>
      </c>
      <c r="J10" s="43" t="s">
        <v>132</v>
      </c>
      <c r="K10" s="42">
        <v>14</v>
      </c>
      <c r="L10" s="42">
        <v>11</v>
      </c>
      <c r="M10" s="41">
        <f t="shared" si="3"/>
        <v>-0.2142857142857143</v>
      </c>
      <c r="N10" s="1"/>
      <c r="O10" s="1"/>
      <c r="P10" s="1"/>
      <c r="Q10" s="1"/>
      <c r="R10" s="1"/>
      <c r="S10" s="1"/>
      <c r="T10" s="1"/>
      <c r="U10" s="1"/>
      <c r="V10" s="1"/>
      <c r="W10" s="1"/>
      <c r="X10" s="1"/>
      <c r="Y10" s="1"/>
      <c r="Z10" s="1"/>
      <c r="AA10" s="1"/>
    </row>
    <row r="11" spans="1:27" ht="18.899999999999999" customHeight="1" x14ac:dyDescent="0.25">
      <c r="A11" s="54" t="s">
        <v>220</v>
      </c>
      <c r="B11" s="39">
        <v>1</v>
      </c>
      <c r="C11" s="42">
        <v>0</v>
      </c>
      <c r="D11" s="43">
        <f t="shared" si="0"/>
        <v>-1</v>
      </c>
      <c r="E11" s="42">
        <v>0</v>
      </c>
      <c r="F11" s="42">
        <v>0</v>
      </c>
      <c r="G11" s="41" t="s">
        <v>132</v>
      </c>
      <c r="H11" s="39">
        <v>0</v>
      </c>
      <c r="I11" s="42">
        <v>0</v>
      </c>
      <c r="J11" s="43" t="s">
        <v>132</v>
      </c>
      <c r="K11" s="42">
        <v>1</v>
      </c>
      <c r="L11" s="42">
        <v>0</v>
      </c>
      <c r="M11" s="41">
        <f t="shared" si="3"/>
        <v>-1</v>
      </c>
      <c r="N11" s="1"/>
      <c r="O11" s="1"/>
      <c r="P11" s="1"/>
      <c r="Q11" s="1"/>
      <c r="R11" s="1"/>
      <c r="S11" s="1"/>
      <c r="T11" s="1"/>
      <c r="U11" s="1"/>
      <c r="V11" s="1"/>
      <c r="W11" s="1"/>
      <c r="X11" s="1"/>
      <c r="Y11" s="1"/>
      <c r="Z11" s="1"/>
      <c r="AA11" s="1"/>
    </row>
    <row r="12" spans="1:27" ht="18.899999999999999" customHeight="1" x14ac:dyDescent="0.25">
      <c r="A12" s="54" t="s">
        <v>63</v>
      </c>
      <c r="B12" s="39">
        <v>7</v>
      </c>
      <c r="C12" s="42">
        <v>19</v>
      </c>
      <c r="D12" s="43">
        <f t="shared" si="0"/>
        <v>1.7142857142857144</v>
      </c>
      <c r="E12" s="42">
        <v>0</v>
      </c>
      <c r="F12" s="42">
        <v>0</v>
      </c>
      <c r="G12" s="41" t="s">
        <v>132</v>
      </c>
      <c r="H12" s="39">
        <v>0</v>
      </c>
      <c r="I12" s="42">
        <v>1</v>
      </c>
      <c r="J12" s="43" t="s">
        <v>132</v>
      </c>
      <c r="K12" s="42">
        <v>10</v>
      </c>
      <c r="L12" s="42">
        <v>30</v>
      </c>
      <c r="M12" s="41">
        <f t="shared" si="3"/>
        <v>2</v>
      </c>
      <c r="N12" s="1"/>
      <c r="O12" s="1"/>
      <c r="P12" s="1"/>
      <c r="Q12" s="1"/>
      <c r="R12" s="1"/>
      <c r="S12" s="1"/>
      <c r="T12" s="1"/>
      <c r="U12" s="1"/>
      <c r="V12" s="1"/>
      <c r="W12" s="1"/>
      <c r="X12" s="1"/>
      <c r="Y12" s="1"/>
      <c r="Z12" s="1"/>
      <c r="AA12" s="1"/>
    </row>
    <row r="13" spans="1:27" ht="18.899999999999999" customHeight="1" x14ac:dyDescent="0.25">
      <c r="A13" s="54" t="s">
        <v>64</v>
      </c>
      <c r="B13" s="39">
        <v>17</v>
      </c>
      <c r="C13" s="42">
        <v>27</v>
      </c>
      <c r="D13" s="43">
        <f t="shared" si="0"/>
        <v>0.58823529411764697</v>
      </c>
      <c r="E13" s="42">
        <v>0</v>
      </c>
      <c r="F13" s="42">
        <v>0</v>
      </c>
      <c r="G13" s="41" t="s">
        <v>132</v>
      </c>
      <c r="H13" s="39">
        <v>0</v>
      </c>
      <c r="I13" s="42">
        <v>2</v>
      </c>
      <c r="J13" s="143" t="s">
        <v>132</v>
      </c>
      <c r="K13" s="42">
        <v>19</v>
      </c>
      <c r="L13" s="42">
        <v>26</v>
      </c>
      <c r="M13" s="41">
        <f t="shared" si="3"/>
        <v>0.36842105263157898</v>
      </c>
      <c r="N13" s="1"/>
      <c r="O13" s="1"/>
      <c r="P13" s="1"/>
      <c r="Q13" s="1"/>
      <c r="R13" s="1"/>
      <c r="S13" s="1"/>
      <c r="T13" s="1"/>
      <c r="U13" s="1"/>
      <c r="V13" s="1"/>
      <c r="W13" s="1"/>
      <c r="X13" s="1"/>
      <c r="Y13" s="1"/>
      <c r="Z13" s="1"/>
      <c r="AA13" s="1"/>
    </row>
    <row r="14" spans="1:27" ht="18.899999999999999" customHeight="1" thickBot="1" x14ac:dyDescent="0.3">
      <c r="A14" s="11" t="s">
        <v>35</v>
      </c>
      <c r="B14" s="8">
        <f>SUM(B6:B13)</f>
        <v>19935</v>
      </c>
      <c r="C14" s="12">
        <f>SUM(C6:C13)</f>
        <v>20561</v>
      </c>
      <c r="D14" s="32">
        <f>(C14/B14)-1</f>
        <v>3.1402056684223689E-2</v>
      </c>
      <c r="E14" s="12">
        <f>SUM(E6:E13)</f>
        <v>280</v>
      </c>
      <c r="F14" s="12">
        <f>SUM(F6:F13)</f>
        <v>266</v>
      </c>
      <c r="G14" s="26">
        <f>(F14/E14)-1</f>
        <v>-5.0000000000000044E-2</v>
      </c>
      <c r="H14" s="8">
        <f>SUM(H6:H13)</f>
        <v>1402</v>
      </c>
      <c r="I14" s="12">
        <f>SUM(I6:I13)</f>
        <v>1451</v>
      </c>
      <c r="J14" s="32">
        <f>(I14/H14)-1</f>
        <v>3.4950071326676158E-2</v>
      </c>
      <c r="K14" s="12">
        <f>SUM(K6:K13)</f>
        <v>23291</v>
      </c>
      <c r="L14" s="12">
        <f>SUM(L6:L13)</f>
        <v>23938</v>
      </c>
      <c r="M14" s="26">
        <f>(L14/K14)-1</f>
        <v>2.7778970417758009E-2</v>
      </c>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37" spans="7:9" x14ac:dyDescent="0.25">
      <c r="G37" s="1"/>
    </row>
    <row r="48" spans="7:9"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4" orientation="portrait" verticalDpi="0" r:id="rId1"/>
  <ignoredErrors>
    <ignoredError sqref="B14:C14" formulaRange="1"/>
    <ignoredError sqref="D14:M14" formula="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546483339DD74BA5D6FC8C0D83730D" ma:contentTypeVersion="1" ma:contentTypeDescription="Create a new document." ma:contentTypeScope="" ma:versionID="578a5ea7ebaf66e60ce8840530f5a772">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5CCE97F-27A1-492A-84E6-10138995FA67}"/>
</file>

<file path=customXml/itemProps2.xml><?xml version="1.0" encoding="utf-8"?>
<ds:datastoreItem xmlns:ds="http://schemas.openxmlformats.org/officeDocument/2006/customXml" ds:itemID="{036ACABC-9A9F-4136-85ED-2A09E1CF52C8}"/>
</file>

<file path=customXml/itemProps3.xml><?xml version="1.0" encoding="utf-8"?>
<ds:datastoreItem xmlns:ds="http://schemas.openxmlformats.org/officeDocument/2006/customXml" ds:itemID="{5DBCF00B-DDFF-4B69-AE2D-C4F7D65CD3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25</vt:i4>
      </vt:variant>
    </vt:vector>
  </HeadingPairs>
  <TitlesOfParts>
    <vt:vector size="25" baseType="lpstr">
      <vt:lpstr> Índice</vt:lpstr>
      <vt:lpstr>Siglas</vt:lpstr>
      <vt:lpstr>1</vt:lpstr>
      <vt:lpstr>2</vt:lpstr>
      <vt:lpstr>3</vt:lpstr>
      <vt:lpstr>4 e 5</vt:lpstr>
      <vt:lpstr>6</vt:lpstr>
      <vt:lpstr>7</vt:lpstr>
      <vt:lpstr>8</vt:lpstr>
      <vt:lpstr>9 e 10</vt:lpstr>
      <vt:lpstr>11 e 12</vt:lpstr>
      <vt:lpstr>13 e 14</vt:lpstr>
      <vt:lpstr>15</vt:lpstr>
      <vt:lpstr>16 e 17</vt:lpstr>
      <vt:lpstr>18</vt:lpstr>
      <vt:lpstr>19 e 20</vt:lpstr>
      <vt:lpstr>21</vt:lpstr>
      <vt:lpstr>22</vt:lpstr>
      <vt:lpstr>23</vt:lpstr>
      <vt:lpstr>24</vt:lpstr>
      <vt:lpstr>25</vt:lpstr>
      <vt:lpstr>26</vt:lpstr>
      <vt:lpstr>27</vt:lpstr>
      <vt:lpstr>28</vt:lpstr>
      <vt:lpstr>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Lisete Pinto Fernandes</dc:creator>
  <cp:lastModifiedBy>Jorge Rebelo</cp:lastModifiedBy>
  <cp:lastPrinted>2023-11-07T10:26:09Z</cp:lastPrinted>
  <dcterms:created xsi:type="dcterms:W3CDTF">2023-02-10T10:46:51Z</dcterms:created>
  <dcterms:modified xsi:type="dcterms:W3CDTF">2024-12-10T12:02:06Z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0x010100E7546483339DD74BA5D6FC8C0D83730D</vt:lpwstr>
  </property>
</Properties>
</file>